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301"/>
  <workbookPr defaultThemeVersion="124226"/>
  <mc:AlternateContent xmlns:mc="http://schemas.openxmlformats.org/markup-compatibility/2006">
    <mc:Choice Requires="x15">
      <x15ac:absPath xmlns:x15ac="http://schemas.microsoft.com/office/spreadsheetml/2010/11/ac" url="C:\Users\paular\Desktop\"/>
    </mc:Choice>
  </mc:AlternateContent>
  <bookViews>
    <workbookView xWindow="0" yWindow="0" windowWidth="19200" windowHeight="7350" activeTab="1"/>
  </bookViews>
  <sheets>
    <sheet name="Guidance for agencies" sheetId="5" r:id="rId1"/>
    <sheet name="Travel" sheetId="1" r:id="rId2"/>
    <sheet name="Hospitality" sheetId="2" r:id="rId3"/>
    <sheet name="Gifts and Benefits" sheetId="4" r:id="rId4"/>
    <sheet name="All other  expenses" sheetId="3" r:id="rId5"/>
  </sheets>
  <definedNames>
    <definedName name="_ftn1" localSheetId="0">'Guidance for agencies'!#REF!</definedName>
    <definedName name="_ftnref1" localSheetId="0">'Guidance for agencies'!$A$28</definedName>
    <definedName name="_xlnm.Print_Area" localSheetId="4">'All other  expenses'!$A$1:$E$22</definedName>
    <definedName name="_xlnm.Print_Area" localSheetId="3">'Gifts and Benefits'!$A$1:$E$26</definedName>
    <definedName name="_xlnm.Print_Area" localSheetId="0">'Guidance for agencies'!$A$1:$A$43</definedName>
    <definedName name="_xlnm.Print_Area" localSheetId="2">Hospitality!$A$1:$F$32</definedName>
    <definedName name="_xlnm.Print_Area" localSheetId="1">Travel!$A$1:$D$272</definedName>
  </definedNames>
  <calcPr calcId="171027"/>
</workbook>
</file>

<file path=xl/calcChain.xml><?xml version="1.0" encoding="utf-8"?>
<calcChain xmlns="http://schemas.openxmlformats.org/spreadsheetml/2006/main">
  <c r="B41" i="1" l="1"/>
  <c r="B235" i="1" l="1"/>
  <c r="B9" i="3" l="1"/>
  <c r="B231" i="1"/>
  <c r="B224" i="1"/>
  <c r="B223" i="1"/>
  <c r="B220" i="1"/>
  <c r="B219" i="1"/>
  <c r="B53" i="1"/>
  <c r="B50" i="1"/>
  <c r="B58" i="1"/>
  <c r="B52" i="1" l="1"/>
  <c r="B216" i="1"/>
  <c r="B55" i="1"/>
  <c r="B213" i="1"/>
  <c r="B205" i="1"/>
  <c r="B42" i="1"/>
  <c r="B43" i="1"/>
  <c r="B195" i="1"/>
  <c r="B192" i="1"/>
  <c r="C199" i="1" l="1"/>
  <c r="C206" i="1" l="1"/>
  <c r="C205" i="1"/>
  <c r="C204" i="1"/>
  <c r="C201" i="1"/>
  <c r="C200" i="1"/>
  <c r="B253" i="1" l="1"/>
  <c r="B188" i="1"/>
  <c r="B180" i="1"/>
  <c r="B179" i="1"/>
  <c r="B171" i="1"/>
  <c r="B31" i="1"/>
  <c r="B167" i="1"/>
  <c r="B92" i="1" l="1"/>
  <c r="B166" i="1" l="1"/>
  <c r="B96" i="1" l="1"/>
  <c r="B24" i="1"/>
  <c r="B23" i="1"/>
  <c r="B25" i="2" l="1"/>
  <c r="B239" i="1" l="1"/>
  <c r="B20" i="1"/>
  <c r="B3" i="2" l="1"/>
  <c r="B12" i="3" l="1"/>
  <c r="D16" i="4"/>
  <c r="B4" i="3"/>
  <c r="B3" i="3"/>
  <c r="B2" i="3"/>
  <c r="B4" i="4"/>
  <c r="B3" i="4"/>
  <c r="B2" i="4"/>
  <c r="B4" i="2"/>
  <c r="B2" i="2"/>
  <c r="B263" i="1"/>
  <c r="B63" i="1"/>
  <c r="B264" i="1" l="1"/>
</calcChain>
</file>

<file path=xl/sharedStrings.xml><?xml version="1.0" encoding="utf-8"?>
<sst xmlns="http://schemas.openxmlformats.org/spreadsheetml/2006/main" count="579" uniqueCount="316">
  <si>
    <t>Date</t>
  </si>
  <si>
    <t>Location/s</t>
  </si>
  <si>
    <t>Location</t>
  </si>
  <si>
    <t>Disclosure period</t>
  </si>
  <si>
    <t>Sub total</t>
  </si>
  <si>
    <t xml:space="preserve">Purpose (eg, hosting delegation from China) </t>
  </si>
  <si>
    <t>All Other Expenses</t>
  </si>
  <si>
    <t>Total travel expenses</t>
  </si>
  <si>
    <t xml:space="preserve">Organisation Name </t>
  </si>
  <si>
    <t>Chief Executive</t>
  </si>
  <si>
    <t>International, domestic and local travel expenses</t>
  </si>
  <si>
    <t>Nature (eg taxi, parking, bus)</t>
  </si>
  <si>
    <t>Reason (eg building relationships, team building)</t>
  </si>
  <si>
    <t>Nature (what and for how many eg dinner for 5)</t>
  </si>
  <si>
    <t>Total other expenses</t>
  </si>
  <si>
    <t>How to present information</t>
  </si>
  <si>
    <t>Local Travel (within City, excluding travel to airport)</t>
  </si>
  <si>
    <t>DomesticTravel (within NZ, including travel to and from local airport)</t>
  </si>
  <si>
    <t>Nature (eg hotel, airfare, meals &amp; for how many people, other costs)</t>
  </si>
  <si>
    <t>Nature (eg hotel, airfares, taxis, meals &amp; for how many people, other costs)</t>
  </si>
  <si>
    <t>No. of items =</t>
  </si>
  <si>
    <t>Gifts  and hospitality</t>
  </si>
  <si>
    <t>** Include eg phone and data costs, subscriptions, membership fees, conference fees,  professional development costs, books and anything else</t>
  </si>
  <si>
    <t xml:space="preserve">Hospitality Offered to Third Parties </t>
  </si>
  <si>
    <t xml:space="preserve">Total  expenses </t>
  </si>
  <si>
    <t>Total gifts &amp; benefits</t>
  </si>
  <si>
    <t>Chief Executive Expense Disclosure</t>
  </si>
  <si>
    <t>Notes</t>
  </si>
  <si>
    <t>Date(s)</t>
  </si>
  <si>
    <t>*** e.g. subscription part of employment agreement, development as agreed with SSC</t>
  </si>
  <si>
    <t>Comment / explanation ***</t>
  </si>
  <si>
    <t xml:space="preserve">Notes </t>
  </si>
  <si>
    <t>* Headings on following tabs will pre populate with what you enter on this tab</t>
  </si>
  <si>
    <t>*** Delete what's inapplicable.  Be consistent - all GST exclusive or all GST inclusive</t>
  </si>
  <si>
    <t>Insert additional rows as needed</t>
  </si>
  <si>
    <t>Offered by 
(who made the offer?)</t>
  </si>
  <si>
    <t>Nature ***</t>
  </si>
  <si>
    <t>International Travel (including  travel within NZ at beginning and end of overseas trip)**</t>
  </si>
  <si>
    <t>** Group expenditure relating to each overseas trip</t>
  </si>
  <si>
    <t>Cost ($)
(exc GST / inc GST)**</t>
  </si>
  <si>
    <t>** Delete what's inapplicable.  Be consistent - all GST exclusive or all GST inclusive</t>
  </si>
  <si>
    <t>Description ** (e.g. event tickets,  etc)</t>
  </si>
  <si>
    <t xml:space="preserve">CEs disclose the expenses, gifts &amp; hospitality they have expended or been offered using this SSC Excel workbook. </t>
  </si>
  <si>
    <r>
      <rPr>
        <sz val="11"/>
        <rFont val="Arial"/>
        <family val="2"/>
      </rPr>
      <t>If you have any questions, contact the team at</t>
    </r>
    <r>
      <rPr>
        <u/>
        <sz val="11"/>
        <color theme="10"/>
        <rFont val="Arial"/>
        <family val="2"/>
      </rPr>
      <t xml:space="preserve"> ceexpenses@ssc.govt.nz</t>
    </r>
  </si>
  <si>
    <t>When and how often are disclosures made?</t>
  </si>
  <si>
    <r>
      <rPr>
        <u/>
        <sz val="11"/>
        <rFont val="Arial"/>
        <family val="2"/>
      </rPr>
      <t>Provide information using this SSC Excel workbook</t>
    </r>
    <r>
      <rPr>
        <sz val="11"/>
        <rFont val="Arial"/>
        <family val="2"/>
      </rPr>
      <t xml:space="preserve">.  </t>
    </r>
  </si>
  <si>
    <r>
      <rPr>
        <u/>
        <sz val="11"/>
        <rFont val="Arial"/>
        <family val="2"/>
      </rPr>
      <t>Ensure the disclosure is for the full reporting period</t>
    </r>
    <r>
      <rPr>
        <sz val="11"/>
        <rFont val="Arial"/>
        <family val="2"/>
      </rPr>
      <t>.  Include disclosures for Acting CEs.</t>
    </r>
  </si>
  <si>
    <r>
      <t xml:space="preserve">The sub totals and totals </t>
    </r>
    <r>
      <rPr>
        <sz val="11"/>
        <color theme="1"/>
        <rFont val="Arial"/>
        <family val="2"/>
      </rPr>
      <t>should appear automatically, once you add information to the rows above.  Insert more rows as you need.</t>
    </r>
  </si>
  <si>
    <t>Note this tab can  / should be deleted prior to uploading onto the agency website</t>
  </si>
  <si>
    <t>Sub totals and totals will appear automatically once you put information in rows above.</t>
  </si>
  <si>
    <t>Mark clearly if there is no information to disclose.</t>
  </si>
  <si>
    <t>Hospitality</t>
  </si>
  <si>
    <t>Gifts and Benefits over $50 annual value**</t>
  </si>
  <si>
    <t>** All gifts, invitations to events and other hospitality, of $50 or more in total value per year, offered to the CE by people external to the organisation</t>
  </si>
  <si>
    <t>Estimated value (NZ$)
(exc GST / inc GST)***</t>
  </si>
  <si>
    <t>*** Mark clearly if cost include GST or not. Be consistent - all GST exclusive or all GST inclusive</t>
  </si>
  <si>
    <t>Estimated total value will appear automatically once you put information in rows above.</t>
  </si>
  <si>
    <t>All other expenditure incurred by the chief executive that is not travel, hospitality or gifts</t>
  </si>
  <si>
    <t>All Other Expenses**</t>
  </si>
  <si>
    <t>Total cost will appear automatically once you put information in rows above.</t>
  </si>
  <si>
    <t>All gifts, invitations to events and other hospitality, of $50 or more in total value per year, offered to the CE by people external to the organisation</t>
  </si>
  <si>
    <t xml:space="preserve">
All expenses incurred by CE during international, domestic and local travel. For international travel, group expenses relating to each trip.
</t>
  </si>
  <si>
    <t>Purpose</t>
  </si>
  <si>
    <t>* Headings on this tab will be pre populated with what you enter on the Travel tab</t>
  </si>
  <si>
    <t>Purpose of trip (eg attending XYZ conference for 3 days)****</t>
  </si>
  <si>
    <t>Purpose (eg visiting district office for two days...) ****</t>
  </si>
  <si>
    <t>Purpose (eg meeting with Minister) ****</t>
  </si>
  <si>
    <t>**** Please include sufficient information to explain the trip and its costs including destination and duration.</t>
  </si>
  <si>
    <t>All hospitality expenses provided by the CE in the context of his/her job to anyone external to the Public Service or statutory Crown entities.</t>
  </si>
  <si>
    <t>Third parties include people and organisastions external to the public service or statutory Crown entities.</t>
  </si>
  <si>
    <t>Include items such as  invitations to functions and events, event tickets, gifts from overseas counterparts and commercial organisations (including that accepted by immediate family members).</t>
  </si>
  <si>
    <t>Comments</t>
  </si>
  <si>
    <t>A one-off offer of something worth $25 is not included, but if the offer is made more than once a year, it should be disclosed.</t>
  </si>
  <si>
    <t>The following is a summary from "Chief Executive Expense Disclosures: A Guide for Agency Staff".  Please read that in full first.</t>
  </si>
  <si>
    <t>The disclosures help CEs to demonstrate the values and behaviours expected of all public servants.</t>
  </si>
  <si>
    <t>The purpose of regular public disclosure of Chief Executive's (CE) expenses is to provide transparency and accountability for discretionary expenditure by CEs of Public Service departments and statutory Crown entities.</t>
  </si>
  <si>
    <t>They make transparent the standards of probity expected of the CEs and ensure their expenses are open to public scrutiny.</t>
  </si>
  <si>
    <t>This assists public understanding of, and confidence in, the purpose and appropriateness of expenditure.</t>
  </si>
  <si>
    <t>What is covered?</t>
  </si>
  <si>
    <t>All expenses for items experienced or used by CEs in perfroming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</si>
  <si>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</si>
  <si>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</si>
  <si>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</si>
  <si>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</si>
  <si>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</si>
  <si>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Disclosed Information</t>
  </si>
  <si>
    <t>This workbook includes a tab for each of the following categories</t>
  </si>
  <si>
    <r>
      <rPr>
        <u/>
        <sz val="11"/>
        <rFont val="Arial"/>
        <family val="2"/>
      </rPr>
      <t>Hospitality</t>
    </r>
    <r>
      <rPr>
        <sz val="11"/>
        <rFont val="Arial"/>
        <family val="2"/>
      </rPr>
      <t xml:space="preserve">  - All work-related hospitality expenses provided by the CE to people external to Public Service departments and statutory Crown entities. </t>
    </r>
  </si>
  <si>
    <t>In rare cases where the cost of a gift cannot be reasonably estimated or disclosing the estimated value might cause offence, its value can be described as "value unknown".</t>
  </si>
  <si>
    <r>
      <rPr>
        <u/>
        <sz val="11"/>
        <rFont val="Arial"/>
        <family val="2"/>
      </rPr>
      <t>All other expenses</t>
    </r>
    <r>
      <rPr>
        <sz val="11"/>
        <rFont val="Arial"/>
        <family val="2"/>
      </rPr>
      <t xml:space="preserve"> incurred by the CE that are not captured under the definition of travel, hospitality or gifts and benefits are disclosed in this section. This includes items such as cell phone and data costs, subscriptions, membership fees, conference fees, and professional development fees.</t>
    </r>
  </si>
  <si>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</si>
  <si>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Whether costs are GST exclusive or inclusive needs to be consistent. You have the option to use GST exclusive or inclusive as it may depend how you get your source information.</t>
  </si>
  <si>
    <r>
      <t>Mark clearly if no information to disclose - where t</t>
    </r>
    <r>
      <rPr>
        <sz val="11"/>
        <color theme="1"/>
        <rFont val="Arial"/>
        <family val="2"/>
      </rPr>
      <t>here is no information to disclose, record this clearly on the spreadsheet with a suitable description such as “no travel expenses to disclose for this period”; “no gifts received” or “no hospitality provided”. Please do not leave the page blank.</t>
    </r>
  </si>
  <si>
    <r>
      <rPr>
        <u/>
        <sz val="11"/>
        <rFont val="Arial"/>
        <family val="2"/>
      </rPr>
      <t>Provide sufficient detail for each item in the spreadsheet</t>
    </r>
    <r>
      <rPr>
        <sz val="11"/>
        <rFont val="Arial"/>
        <family val="2"/>
      </rPr>
      <t xml:space="preserve">.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r>
  </si>
  <si>
    <t>The Disclosures webpage could be headed with a statement such as: “(This agency) is disclosing the Chief Executive’s expenses, gifts and hospitality as part of its commitment to transparency and accountability".</t>
  </si>
  <si>
    <t>The completed Excel workbooks are posted on agency websites and linked to www.data.govt.nz. See https://www.data.govt.nz/toolkit/how-do-i-add-or-update-our-chief-executive-expenses/</t>
  </si>
  <si>
    <t>Questions can be directed to ceexpenses@ssc.govt.nz. For help with publishing contact info@data.govt.nz.</t>
  </si>
  <si>
    <t>Disclosures cover the June 30 year and are expected to be published by July 31.</t>
  </si>
  <si>
    <r>
      <rPr>
        <u/>
        <sz val="11"/>
        <rFont val="Arial"/>
        <family val="2"/>
      </rPr>
      <t>Travel</t>
    </r>
    <r>
      <rPr>
        <b/>
        <sz val="11"/>
        <rFont val="Arial"/>
        <family val="2"/>
      </rPr>
      <t xml:space="preserve"> - </t>
    </r>
    <r>
      <rPr>
        <sz val="11"/>
        <rFont val="Arial"/>
        <family val="2"/>
      </rPr>
      <t xml:space="preserve">All expenses incurred by CEs during international, national and local travel are disclosed.  Expenditure relating to each overseas trip is grouped, but the nature of the items of expenditure are disclosed separately, with individual lines for the likes of airfares, accommodation, meals, and taxis. </t>
    </r>
  </si>
  <si>
    <r>
      <rPr>
        <u/>
        <sz val="11"/>
        <rFont val="Arial"/>
        <family val="2"/>
      </rPr>
      <t>Gifts and benefits</t>
    </r>
    <r>
      <rPr>
        <sz val="11"/>
        <rFont val="Arial"/>
        <family val="2"/>
      </rPr>
      <t> - All gifts, invitations to events and other hospitality, of $50 or more in total value per year, accepted by the CE from people external to the organisation are disclosed.  A brief explanation of what the CE did with the gifts and benefits can be supplied. Declined gifts and benefits do not need to be disclosed.</t>
    </r>
  </si>
  <si>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</si>
  <si>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r>
      <rPr>
        <u/>
        <sz val="11"/>
        <rFont val="Arial"/>
        <family val="2"/>
      </rPr>
      <t xml:space="preserve">Complete separate tables for each category </t>
    </r>
    <r>
      <rPr>
        <sz val="11"/>
        <rFont val="Arial"/>
        <family val="2"/>
      </rPr>
      <t>using the tabs provided in this Excel workbook: Travel, Hospitality, Gifts and Benefits, All other expenses.</t>
    </r>
  </si>
  <si>
    <r>
      <rPr>
        <u/>
        <sz val="11"/>
        <color theme="1"/>
        <rFont val="Arial"/>
        <family val="2"/>
      </rPr>
      <t xml:space="preserve">Complete all fields. </t>
    </r>
    <r>
      <rPr>
        <sz val="11"/>
        <color theme="1"/>
        <rFont val="Arial"/>
        <family val="2"/>
      </rPr>
      <t xml:space="preserve"> The header (organisation name, CE name and reporting period) will pre-populate if you enter it on first tab.</t>
    </r>
  </si>
  <si>
    <r>
      <rPr>
        <u/>
        <sz val="11"/>
        <color theme="1"/>
        <rFont val="Arial"/>
        <family val="2"/>
      </rPr>
      <t>Uploading the workbook</t>
    </r>
    <r>
      <rPr>
        <sz val="11"/>
        <color theme="1"/>
        <rFont val="Arial"/>
        <family val="2"/>
      </rPr>
      <t xml:space="preserve"> - please ensure it is easy to find on your website.</t>
    </r>
  </si>
  <si>
    <r>
      <rPr>
        <u/>
        <sz val="10"/>
        <rFont val="Arial"/>
        <family val="2"/>
      </rPr>
      <t>For help with publishing on data.govt contact</t>
    </r>
    <r>
      <rPr>
        <u/>
        <sz val="10"/>
        <color theme="10"/>
        <rFont val="Arial"/>
        <family val="2"/>
      </rPr>
      <t xml:space="preserve"> info@data.govt.nz.</t>
    </r>
  </si>
  <si>
    <t>airfare</t>
  </si>
  <si>
    <t>rental car (6 days)</t>
  </si>
  <si>
    <t>Meal</t>
  </si>
  <si>
    <t>Sport NZ</t>
  </si>
  <si>
    <t>Peter Miskimmin</t>
  </si>
  <si>
    <t>19-21 July</t>
  </si>
  <si>
    <t>taxi to Melbourne airport</t>
  </si>
  <si>
    <t>coffee meeting with Sport England (4 pax)</t>
  </si>
  <si>
    <t>Invited keynote speaker at National Sports Convention, Melbourne.  Airfares and accommodation paid for by conference organisers</t>
  </si>
  <si>
    <t>25/26 July</t>
  </si>
  <si>
    <t>Sport NZ Board meeting Hamilton &amp; Cambridge</t>
  </si>
  <si>
    <t>Airfare</t>
  </si>
  <si>
    <t>Accommodation</t>
  </si>
  <si>
    <t>Rental car (12 seater)</t>
  </si>
  <si>
    <t>rental car</t>
  </si>
  <si>
    <t>In Akld for HP athlete workshop with stakeholders &amp; partners</t>
  </si>
  <si>
    <t>In Akld and Hamilton for HPSNZ board meeting, partner meetings, attending Lions Test, NSO Board meetingLions Test</t>
  </si>
  <si>
    <t>Taxi airport to home</t>
  </si>
  <si>
    <t>Akld/Sydney/Wgtn airfare</t>
  </si>
  <si>
    <t>Attending State Ministers for Sport meeting, Sydney - invited to speak on Sport NZ strategy</t>
  </si>
  <si>
    <t>parking in Auckland</t>
  </si>
  <si>
    <t>Cost (NZ$)
(exc GST)</t>
  </si>
  <si>
    <t>Cost ($)
(exc GST)</t>
  </si>
  <si>
    <t>Airfare Wlg-Akl-Wlg</t>
  </si>
  <si>
    <t>Cost ($)****
(exc GST )</t>
  </si>
  <si>
    <t>1/7/17-30/6/18</t>
  </si>
  <si>
    <t>Vodafone</t>
  </si>
  <si>
    <t>Roaming mobile costs</t>
  </si>
  <si>
    <t>Service Fees</t>
  </si>
  <si>
    <t>16-18 Aug 2017</t>
  </si>
  <si>
    <t>Auckland CE Forum</t>
  </si>
  <si>
    <t>Taxi to Wgtn airport</t>
  </si>
  <si>
    <t>Taxi From Wgtn airport to CBD</t>
  </si>
  <si>
    <t>Taxi Akld airport to Forum</t>
  </si>
  <si>
    <t>Accommodation,  Auckland</t>
  </si>
  <si>
    <t>38-30 May 2017</t>
  </si>
  <si>
    <t>**charge didn't come through until August 2017**</t>
  </si>
  <si>
    <t>Airport parking</t>
  </si>
  <si>
    <t>Airfares Wlg-Akl-Wlg</t>
  </si>
  <si>
    <t>Sport NZ Board Meeting - Akld</t>
  </si>
  <si>
    <t>Airport parking 19-22Jul17</t>
  </si>
  <si>
    <t>Accumulative</t>
  </si>
  <si>
    <t>Accommodation, Sydney</t>
  </si>
  <si>
    <t>Hotel parking</t>
  </si>
  <si>
    <t>Coffee meeting with stakeholder</t>
  </si>
  <si>
    <t>2 pax</t>
  </si>
  <si>
    <t>Build relationship</t>
  </si>
  <si>
    <t>Wellington</t>
  </si>
  <si>
    <t>Auckland</t>
  </si>
  <si>
    <t>Build relationship, discuss business</t>
  </si>
  <si>
    <t>NSO and HPSNZ board meetings in Akld 16 &amp; 17 Aug ahead of flying to Sydney</t>
  </si>
  <si>
    <t>Rental car</t>
  </si>
  <si>
    <t>Accommodation, Akld</t>
  </si>
  <si>
    <t>Rental car, Akld</t>
  </si>
  <si>
    <t>Meals</t>
  </si>
  <si>
    <t>Ops Review workshop with PWC; farewell dinner for departing HPSNZ CEO</t>
  </si>
  <si>
    <t>Airfares Wlg-Akld-Wlg</t>
  </si>
  <si>
    <t xml:space="preserve">Parking </t>
  </si>
  <si>
    <t>International Federations meeting in Akld with NZOC, HPSNZ and partners</t>
  </si>
  <si>
    <t>3/4 Oct 17</t>
  </si>
  <si>
    <t>In Akld for Audit Cttee and HPSNZ board meeting</t>
  </si>
  <si>
    <t>Airfares</t>
  </si>
  <si>
    <t>taxi</t>
  </si>
  <si>
    <t>accommodation</t>
  </si>
  <si>
    <t>Coffee meeting with Akd partner</t>
  </si>
  <si>
    <t>Taxi Akld CBD to airport</t>
  </si>
  <si>
    <t xml:space="preserve">Taxi Akld airport to CBD </t>
  </si>
  <si>
    <t>Parking at Heritage Hotel</t>
  </si>
  <si>
    <t xml:space="preserve">taxi Wgtn airport to CBD </t>
  </si>
  <si>
    <t>Taxi Wgtn CBD to airport</t>
  </si>
  <si>
    <t xml:space="preserve">Taxi airport to Wgtn CBD </t>
  </si>
  <si>
    <t>Cultural Agency CE meeting</t>
  </si>
  <si>
    <t>Board meeting at Te Papa</t>
  </si>
  <si>
    <t>Trip home after board offsite meeting &amp; dinner</t>
  </si>
  <si>
    <t>Strategy workshop at NZ Rugby</t>
  </si>
  <si>
    <t xml:space="preserve">Meeting with stakeholder, Wgtn CBD  </t>
  </si>
  <si>
    <t>In Akld meeting with local partners and NSO, speaking at Sector Forum</t>
  </si>
  <si>
    <t>Wgtn/Akld return airfare</t>
  </si>
  <si>
    <t>parking</t>
  </si>
  <si>
    <t>meals</t>
  </si>
  <si>
    <t xml:space="preserve">Taxi to airport </t>
  </si>
  <si>
    <t>taxi from airport</t>
  </si>
  <si>
    <t>Guest speaker at international hockey event</t>
  </si>
  <si>
    <t>Speaking at NZ Sports Journalism Awards + partner meeting</t>
  </si>
  <si>
    <t>parking in Akld</t>
  </si>
  <si>
    <t>3 pax</t>
  </si>
  <si>
    <t>NZRL</t>
  </si>
  <si>
    <t>Attended with new PM and Minister</t>
  </si>
  <si>
    <t>Ticket to opening match RLWC</t>
  </si>
  <si>
    <t>Ticket to first day NZ v W Indies cricket test</t>
  </si>
  <si>
    <t>Wellington Cricket</t>
  </si>
  <si>
    <t>Attended with Minister</t>
  </si>
  <si>
    <t>Ticket and hosting at All Whites v Peru WC qualifier</t>
  </si>
  <si>
    <t>NZ Football</t>
  </si>
  <si>
    <t xml:space="preserve">Lunch with international colleague </t>
  </si>
  <si>
    <t>taxi in Akld</t>
  </si>
  <si>
    <t>Attendence at Sport NZ Connections Conference in Akld</t>
  </si>
  <si>
    <t>Accommodation (Hamilton 1 night)</t>
  </si>
  <si>
    <t>Accommodation (Akld 3 nights)</t>
  </si>
  <si>
    <t>In Akld and Hamilton for HPSNZ board meeting, partner meetings, attending Lions Test, NSO Board meeting</t>
  </si>
  <si>
    <t>Attending opening match of Rugby League World Cup in Akld</t>
  </si>
  <si>
    <t>taxi Akld to Airport</t>
  </si>
  <si>
    <t>taxi airport to hotel</t>
  </si>
  <si>
    <t>taxi to match</t>
  </si>
  <si>
    <t>Taxi in Akld</t>
  </si>
  <si>
    <t>lunch mtg (2 pax)</t>
  </si>
  <si>
    <t>breakfast mtg (3 pax)</t>
  </si>
  <si>
    <t>Taxi Wgtn airport to CBD</t>
  </si>
  <si>
    <t>Stakeholder meetings, Sport NZ board mtg and Halberg Awards</t>
  </si>
  <si>
    <t>7 -9 Feb 2018</t>
  </si>
  <si>
    <t>accommodation (2 nights)</t>
  </si>
  <si>
    <t>airfare Wgtn/Akld return</t>
  </si>
  <si>
    <t>Dinner with Blackgold donor</t>
  </si>
  <si>
    <t>Ticket and hosting at Blackcaps v Eng T20</t>
  </si>
  <si>
    <t>NZ Cricket</t>
  </si>
  <si>
    <t xml:space="preserve">Attended </t>
  </si>
  <si>
    <t>18/2/18 - 2/3/18</t>
  </si>
  <si>
    <t>Flights</t>
  </si>
  <si>
    <t>Winter Olympics: HK to Seoul return only</t>
  </si>
  <si>
    <t>25/2/-2/3/18</t>
  </si>
  <si>
    <t>Hong Kong Sponsored Visit - all expenses paid (inc flights to/from NZ)</t>
  </si>
  <si>
    <t>31/3/18-16/4/18</t>
  </si>
  <si>
    <t>Taxis</t>
  </si>
  <si>
    <t>29/5/18-10/6/18</t>
  </si>
  <si>
    <t>Public transport</t>
  </si>
  <si>
    <t>7/8 March 2018</t>
  </si>
  <si>
    <t>Attending opening of Canoe Slalom HP training centre, tour of HPSNZ facilities with Minister; other meetings in Akld</t>
  </si>
  <si>
    <t>12/13 March</t>
  </si>
  <si>
    <t>Asia Foundation members meeting, Akld</t>
  </si>
  <si>
    <t>taxis</t>
  </si>
  <si>
    <t>airport parking</t>
  </si>
  <si>
    <t>Joint Sport NZ/HPSNZ SLT meeting, Akld</t>
  </si>
  <si>
    <t>Assisting Minister on sport portfolio day in Akld</t>
  </si>
  <si>
    <t>Presenting submission to Akld Council LTP</t>
  </si>
  <si>
    <t>airfares</t>
  </si>
  <si>
    <t>Judging sport &amp; rec awards, Akld and meetings with partners</t>
  </si>
  <si>
    <t>5 pax</t>
  </si>
  <si>
    <t>Drinks/snacks with NZ Officials</t>
  </si>
  <si>
    <t>Breakfast meeting with stakeholder</t>
  </si>
  <si>
    <t>Lunch meeting with stakeholder</t>
  </si>
  <si>
    <t>Attending Commonwealth Games, Gold Coast + Int'l Community Sport Forum</t>
  </si>
  <si>
    <t>Wellington Airport parking</t>
  </si>
  <si>
    <t>Parking at Wellington Airport</t>
  </si>
  <si>
    <t>Taxi Airport</t>
  </si>
  <si>
    <t>Bfast mtg (2 pax), Akld with Chairman</t>
  </si>
  <si>
    <t>Parking at Wellingtn airport</t>
  </si>
  <si>
    <t>Board Meeting</t>
  </si>
  <si>
    <t>HPSNZ Board Meeting</t>
  </si>
  <si>
    <t>Dinner</t>
  </si>
  <si>
    <t>Breakfast</t>
  </si>
  <si>
    <t>Cricket Test</t>
  </si>
  <si>
    <t>Pyeongchang, Sth Korea</t>
  </si>
  <si>
    <t>Winter Olympics (4 nights Pyeongchang)</t>
  </si>
  <si>
    <t>Parking in Auckland</t>
  </si>
  <si>
    <t>Parking at Wgtn Airport</t>
  </si>
  <si>
    <t>Road Tolls</t>
  </si>
  <si>
    <t>Parking</t>
  </si>
  <si>
    <t>Interviewing for GM Partnerships &amp; Comms role in Akld</t>
  </si>
  <si>
    <t>3 &amp; 4 May 2018</t>
  </si>
  <si>
    <t>HPSNZ board mtg</t>
  </si>
  <si>
    <t>Airport Parking, Wgtn</t>
  </si>
  <si>
    <t>Airport parking, Wgtn</t>
  </si>
  <si>
    <t>Meetings with various partners - NSOs, NZOC, HPSNZ</t>
  </si>
  <si>
    <t>Interviewing for NZRL CEO in Auckland</t>
  </si>
  <si>
    <t>Akld Sport &amp; Rec CE Forum + partner meetings</t>
  </si>
  <si>
    <t>Return business class airfares paid for by Irish Fed of Sport</t>
  </si>
  <si>
    <t>Keynote speaker at Federation of Irish Sports Conference + mtgs in UK with Sport England, Sport Wales, UK Youth Sports Trust</t>
  </si>
  <si>
    <t>Airfare Dublin to Cardiff</t>
  </si>
  <si>
    <t>Guest speaker at Lotto NZ staff conference + meetings with partners</t>
  </si>
  <si>
    <t>Partner meetings and Chairman's Akld farewell function</t>
  </si>
  <si>
    <t>Partner meetings and hosting table at Kea World Class NZ Awards</t>
  </si>
  <si>
    <t>taxis to/from airport</t>
  </si>
  <si>
    <t>Lunch meeting in Akld with partner organisation</t>
  </si>
  <si>
    <t>Meeting at Parliamanet</t>
  </si>
  <si>
    <t>Board meeting and dinner</t>
  </si>
  <si>
    <t>Cultural Agencies monthly CE meeting</t>
  </si>
  <si>
    <t>Meal with Sports Minister</t>
  </si>
  <si>
    <t>4x Taxis, airport runs</t>
  </si>
  <si>
    <t>2x taxis airport runs</t>
  </si>
  <si>
    <t>Meal 7pax</t>
  </si>
  <si>
    <t>Meal 4pax</t>
  </si>
  <si>
    <t>2x Meals</t>
  </si>
  <si>
    <t>6x Taxis</t>
  </si>
  <si>
    <t>Stakeholder meeting</t>
  </si>
  <si>
    <t>Partner meeting</t>
  </si>
  <si>
    <t>taxis (x7 inc to &amp; from airports)</t>
  </si>
  <si>
    <t xml:space="preserve">Lunch meeting in Akld with stakholder </t>
  </si>
  <si>
    <t>Taxi Wgtn attending conference</t>
  </si>
  <si>
    <t>meal (2 pax)</t>
  </si>
  <si>
    <t>4pax</t>
  </si>
  <si>
    <t>Invercargill meeting with key stakeholders re Play.sport expansion project</t>
  </si>
  <si>
    <t>1 July 2017 to 30 June 2018 (or specify applicable part year)*</t>
  </si>
  <si>
    <t>Bfast mtg with ASC in Sydney (2 pax) plus internet usage at hotel and other small meals</t>
  </si>
  <si>
    <t>Meals in HK, Korea, Seoul</t>
  </si>
  <si>
    <t>Cancelled flight, credit issued - decided to stay in Akld 16 Aug for meeting on 17 then to Syd</t>
  </si>
  <si>
    <t>Meetings in Akld with NSOs</t>
  </si>
  <si>
    <t>taxis across Akld (x10)</t>
  </si>
  <si>
    <t>taxis Akld (x3)</t>
  </si>
  <si>
    <t>taxis to/from Akld airport</t>
  </si>
  <si>
    <t>taxis (x5)</t>
  </si>
  <si>
    <t>taxis (x4)</t>
  </si>
  <si>
    <t>Lunch mtg w Ptnr</t>
  </si>
  <si>
    <t>Hospitality in Dublin (4 pax)</t>
  </si>
  <si>
    <t xml:space="preserve">Attending Winter Olympics, Pyeongchang (20-24 Feb) and Hong Kong as invited guest of HK Government (25-2/3/18).  </t>
  </si>
  <si>
    <t>4x taxis in Sydney</t>
  </si>
  <si>
    <t>Accommodation (16 nights)</t>
  </si>
  <si>
    <t>Partner meeting at Karapiro</t>
  </si>
  <si>
    <t>USD$400 advance (incidentals - taxis, meals)</t>
  </si>
  <si>
    <t>Advance GBP 200 (incidentasl costs taxis, food, stationery items)</t>
  </si>
  <si>
    <t>4-7 July</t>
  </si>
  <si>
    <t>Airfare Wgtn/Akld, Hamilton/Wgtn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</si>
</sst>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28" x14ac:knownFonts="1">
    <font>
      <sz val="10"/>
      <color theme="1"/>
      <name val="Arial"/>
      <family val="2"/>
    </font>
    <font>
      <b/>
      <sz val="10"/>
      <color indexed="8"/>
      <name val="Arial"/>
      <family val="2"/>
    </font>
    <font>
      <b/>
      <i/>
      <sz val="12"/>
      <color indexed="8"/>
      <name val="Arial"/>
      <family val="2"/>
    </font>
    <font>
      <b/>
      <sz val="12"/>
      <color indexed="8"/>
      <name val="Arial"/>
      <family val="2"/>
    </font>
    <font>
      <b/>
      <sz val="14"/>
      <color indexed="8"/>
      <name val="Arial"/>
      <family val="2"/>
    </font>
    <font>
      <b/>
      <sz val="11"/>
      <color indexed="8"/>
      <name val="Arial"/>
      <family val="2"/>
    </font>
    <font>
      <b/>
      <sz val="10"/>
      <color theme="1"/>
      <name val="Arial"/>
      <family val="2"/>
    </font>
    <font>
      <sz val="14"/>
      <color theme="1"/>
      <name val="Arial"/>
      <family val="2"/>
    </font>
    <font>
      <sz val="14"/>
      <color indexed="8"/>
      <name val="Arial"/>
      <family val="2"/>
    </font>
    <font>
      <i/>
      <sz val="10"/>
      <color indexed="8"/>
      <name val="Arial"/>
      <family val="2"/>
    </font>
    <font>
      <sz val="10"/>
      <color indexed="8"/>
      <name val="Arial"/>
      <family val="2"/>
    </font>
    <font>
      <sz val="11"/>
      <color theme="1"/>
      <name val="Arial"/>
      <family val="2"/>
    </font>
    <font>
      <b/>
      <sz val="11"/>
      <color theme="1"/>
      <name val="Arial"/>
      <family val="2"/>
    </font>
    <font>
      <i/>
      <sz val="10"/>
      <color theme="1"/>
      <name val="Arial"/>
      <family val="2"/>
    </font>
    <font>
      <b/>
      <i/>
      <sz val="10"/>
      <color theme="1"/>
      <name val="Arial"/>
      <family val="2"/>
    </font>
    <font>
      <b/>
      <sz val="16"/>
      <color indexed="8"/>
      <name val="Arial"/>
      <family val="2"/>
    </font>
    <font>
      <sz val="16"/>
      <color theme="1"/>
      <name val="Arial"/>
      <family val="2"/>
    </font>
    <font>
      <i/>
      <sz val="12"/>
      <color theme="1"/>
      <name val="Arial"/>
      <family val="2"/>
    </font>
    <font>
      <u/>
      <sz val="10"/>
      <color theme="10"/>
      <name val="Arial"/>
      <family val="2"/>
    </font>
    <font>
      <sz val="11"/>
      <name val="Arial"/>
      <family val="2"/>
    </font>
    <font>
      <b/>
      <sz val="11"/>
      <name val="Arial"/>
      <family val="2"/>
    </font>
    <font>
      <u/>
      <sz val="11"/>
      <name val="Arial"/>
      <family val="2"/>
    </font>
    <font>
      <u/>
      <sz val="11"/>
      <color theme="1"/>
      <name val="Arial"/>
      <family val="2"/>
    </font>
    <font>
      <b/>
      <sz val="16"/>
      <color theme="1"/>
      <name val="Arial"/>
      <family val="2"/>
    </font>
    <font>
      <u/>
      <sz val="11"/>
      <color theme="10"/>
      <name val="Arial"/>
      <family val="2"/>
    </font>
    <font>
      <u/>
      <sz val="10"/>
      <name val="Arial"/>
      <family val="2"/>
    </font>
    <font>
      <sz val="10"/>
      <name val="Arial"/>
      <family val="2"/>
    </font>
    <font>
      <b/>
      <sz val="10"/>
      <name val="Arial"/>
      <family val="2"/>
    </font>
  </fonts>
  <fills count="11">
    <fill>
      <patternFill patternType="none"/>
    </fill>
    <fill>
      <patternFill patternType="gray125"/>
    </fill>
    <fill>
      <patternFill patternType="solid">
        <fgColor indexed="11"/>
        <bgColor indexed="64"/>
      </patternFill>
    </fill>
    <fill>
      <patternFill patternType="solid">
        <fgColor rgb="FFFFC000"/>
        <bgColor indexed="64"/>
      </patternFill>
    </fill>
    <fill>
      <patternFill patternType="solid">
        <fgColor rgb="FF99CCFF"/>
        <bgColor indexed="64"/>
      </patternFill>
    </fill>
    <fill>
      <patternFill patternType="solid">
        <fgColor rgb="FF00FF00"/>
        <bgColor indexed="64"/>
      </patternFill>
    </fill>
    <fill>
      <patternFill patternType="solid">
        <fgColor theme="9" tint="0.39994506668294322"/>
        <bgColor indexed="64"/>
      </patternFill>
    </fill>
    <fill>
      <patternFill patternType="solid">
        <fgColor theme="3" tint="0.79998168889431442"/>
        <bgColor indexed="64"/>
      </patternFill>
    </fill>
    <fill>
      <patternFill patternType="solid">
        <fgColor rgb="FF99FF99"/>
        <bgColor indexed="64"/>
      </patternFill>
    </fill>
    <fill>
      <patternFill patternType="solid">
        <fgColor rgb="FFFF0000"/>
        <bgColor indexed="64"/>
      </patternFill>
    </fill>
    <fill>
      <patternFill patternType="solid">
        <fgColor theme="0" tint="-0.249977111117893"/>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cellStyleXfs>
  <cellXfs count="223">
    <xf numFmtId="0" fontId="0" fillId="0" borderId="0" xfId="0"/>
    <xf numFmtId="0" fontId="0" fillId="0" borderId="0" xfId="0" applyAlignment="1">
      <alignment wrapText="1"/>
    </xf>
    <xf numFmtId="0" fontId="1" fillId="0" borderId="2" xfId="0" applyFont="1" applyBorder="1" applyAlignment="1">
      <alignment wrapText="1"/>
    </xf>
    <xf numFmtId="0" fontId="1" fillId="0" borderId="0" xfId="0" applyFont="1" applyBorder="1" applyAlignment="1">
      <alignment wrapText="1"/>
    </xf>
    <xf numFmtId="0" fontId="2" fillId="0" borderId="0" xfId="0" applyFont="1" applyFill="1" applyBorder="1" applyAlignment="1">
      <alignment wrapText="1"/>
    </xf>
    <xf numFmtId="0" fontId="3" fillId="4" borderId="3" xfId="0" applyFont="1" applyFill="1" applyBorder="1" applyAlignment="1">
      <alignment wrapText="1"/>
    </xf>
    <xf numFmtId="0" fontId="0" fillId="0" borderId="0" xfId="0" applyAlignment="1">
      <alignment vertical="top" wrapText="1"/>
    </xf>
    <xf numFmtId="0" fontId="0" fillId="0" borderId="0" xfId="0" applyFill="1" applyBorder="1" applyAlignment="1">
      <alignment wrapText="1"/>
    </xf>
    <xf numFmtId="0" fontId="1" fillId="0" borderId="8" xfId="0" applyFont="1" applyBorder="1" applyAlignment="1">
      <alignment wrapText="1"/>
    </xf>
    <xf numFmtId="0" fontId="0" fillId="0" borderId="6" xfId="0" applyBorder="1" applyAlignment="1">
      <alignment wrapText="1"/>
    </xf>
    <xf numFmtId="0" fontId="0" fillId="0" borderId="0" xfId="0" applyFont="1" applyAlignment="1">
      <alignment wrapText="1"/>
    </xf>
    <xf numFmtId="0" fontId="0" fillId="0" borderId="0" xfId="0" applyFont="1"/>
    <xf numFmtId="0" fontId="3" fillId="0" borderId="0" xfId="0" applyFont="1" applyFill="1" applyBorder="1" applyAlignment="1">
      <alignment wrapText="1"/>
    </xf>
    <xf numFmtId="0" fontId="0" fillId="0" borderId="0" xfId="0" applyFont="1" applyBorder="1" applyAlignment="1">
      <alignment wrapText="1"/>
    </xf>
    <xf numFmtId="0" fontId="0" fillId="0" borderId="0" xfId="0" applyFont="1" applyBorder="1"/>
    <xf numFmtId="0" fontId="0" fillId="2" borderId="0" xfId="0" applyFont="1" applyFill="1" applyBorder="1" applyAlignment="1"/>
    <xf numFmtId="0" fontId="0" fillId="2" borderId="0" xfId="0" applyFont="1" applyFill="1" applyBorder="1" applyAlignment="1">
      <alignment wrapText="1"/>
    </xf>
    <xf numFmtId="0" fontId="0" fillId="0" borderId="0" xfId="0" applyFont="1" applyFill="1" applyBorder="1"/>
    <xf numFmtId="0" fontId="0" fillId="0" borderId="9" xfId="0" applyFont="1" applyBorder="1" applyAlignment="1">
      <alignment wrapText="1"/>
    </xf>
    <xf numFmtId="0" fontId="0" fillId="0" borderId="6" xfId="0" applyFont="1" applyBorder="1" applyAlignment="1">
      <alignment wrapText="1"/>
    </xf>
    <xf numFmtId="0" fontId="3" fillId="4" borderId="5" xfId="0" applyFont="1" applyFill="1" applyBorder="1" applyAlignment="1">
      <alignment wrapText="1"/>
    </xf>
    <xf numFmtId="0" fontId="1" fillId="0" borderId="7" xfId="0" applyFont="1" applyBorder="1" applyAlignment="1">
      <alignment wrapText="1"/>
    </xf>
    <xf numFmtId="0" fontId="0" fillId="5" borderId="3" xfId="0" applyFont="1" applyFill="1" applyBorder="1" applyAlignment="1"/>
    <xf numFmtId="0" fontId="0" fillId="5" borderId="3" xfId="0" applyFont="1" applyFill="1" applyBorder="1" applyAlignment="1">
      <alignment wrapText="1"/>
    </xf>
    <xf numFmtId="0" fontId="0" fillId="5" borderId="5" xfId="0" applyFont="1" applyFill="1" applyBorder="1" applyAlignment="1">
      <alignment wrapText="1"/>
    </xf>
    <xf numFmtId="0" fontId="0" fillId="0" borderId="7" xfId="0" applyFont="1" applyBorder="1" applyAlignment="1">
      <alignment wrapText="1"/>
    </xf>
    <xf numFmtId="0" fontId="0" fillId="0" borderId="2" xfId="0" applyFont="1" applyBorder="1" applyAlignment="1">
      <alignment wrapText="1"/>
    </xf>
    <xf numFmtId="0" fontId="0" fillId="0" borderId="8" xfId="0" applyFont="1" applyBorder="1" applyAlignment="1">
      <alignment wrapText="1"/>
    </xf>
    <xf numFmtId="0" fontId="3" fillId="4" borderId="4" xfId="0" applyFont="1" applyFill="1" applyBorder="1" applyAlignment="1">
      <alignment vertical="center" wrapText="1" readingOrder="1"/>
    </xf>
    <xf numFmtId="0" fontId="5" fillId="5" borderId="4" xfId="0" applyFont="1" applyFill="1" applyBorder="1" applyAlignment="1">
      <alignment vertical="center" wrapText="1" readingOrder="1"/>
    </xf>
    <xf numFmtId="0" fontId="6" fillId="0" borderId="0" xfId="0" applyFont="1" applyBorder="1" applyAlignment="1">
      <alignment wrapText="1"/>
    </xf>
    <xf numFmtId="0" fontId="6" fillId="0" borderId="9" xfId="0" applyFont="1" applyBorder="1" applyAlignment="1">
      <alignment wrapText="1"/>
    </xf>
    <xf numFmtId="0" fontId="6" fillId="0" borderId="6" xfId="0" applyFont="1" applyBorder="1" applyAlignment="1">
      <alignment wrapText="1"/>
    </xf>
    <xf numFmtId="0" fontId="6" fillId="0" borderId="0" xfId="0" applyFont="1" applyBorder="1"/>
    <xf numFmtId="0" fontId="0" fillId="2" borderId="6" xfId="0" applyFont="1" applyFill="1" applyBorder="1" applyAlignment="1">
      <alignment wrapText="1"/>
    </xf>
    <xf numFmtId="0" fontId="5" fillId="2" borderId="9" xfId="0" applyFont="1" applyFill="1" applyBorder="1" applyAlignment="1">
      <alignment vertical="center" wrapText="1" readingOrder="1"/>
    </xf>
    <xf numFmtId="0" fontId="0" fillId="0" borderId="0" xfId="0" applyBorder="1" applyAlignment="1">
      <alignment vertical="top" wrapText="1"/>
    </xf>
    <xf numFmtId="0" fontId="1" fillId="0" borderId="2" xfId="0" applyFont="1" applyBorder="1" applyAlignment="1">
      <alignment vertical="center" wrapText="1"/>
    </xf>
    <xf numFmtId="0" fontId="1" fillId="0" borderId="0" xfId="0" applyFont="1" applyBorder="1" applyAlignment="1">
      <alignment vertical="center" wrapText="1"/>
    </xf>
    <xf numFmtId="0" fontId="0" fillId="0" borderId="0" xfId="0" applyAlignment="1">
      <alignment vertical="center" wrapText="1"/>
    </xf>
    <xf numFmtId="0" fontId="6" fillId="0" borderId="9" xfId="0" applyFont="1" applyBorder="1" applyAlignment="1">
      <alignment wrapText="1"/>
    </xf>
    <xf numFmtId="0" fontId="6" fillId="0" borderId="0" xfId="0" applyFont="1" applyBorder="1" applyAlignment="1">
      <alignment wrapText="1"/>
    </xf>
    <xf numFmtId="0" fontId="6" fillId="0" borderId="6" xfId="0" applyFont="1" applyBorder="1" applyAlignment="1">
      <alignment wrapText="1"/>
    </xf>
    <xf numFmtId="0" fontId="4" fillId="7" borderId="12" xfId="0" applyFont="1" applyFill="1" applyBorder="1" applyAlignment="1">
      <alignment vertical="center" wrapText="1" readingOrder="1"/>
    </xf>
    <xf numFmtId="0" fontId="7" fillId="0" borderId="0" xfId="0" applyFont="1" applyBorder="1" applyAlignment="1">
      <alignment vertical="center" wrapText="1" readingOrder="1"/>
    </xf>
    <xf numFmtId="0" fontId="8" fillId="0" borderId="0" xfId="0" applyFont="1" applyBorder="1" applyAlignment="1">
      <alignment vertical="center" wrapText="1" readingOrder="1"/>
    </xf>
    <xf numFmtId="0" fontId="14" fillId="0" borderId="0" xfId="0" applyFont="1" applyBorder="1"/>
    <xf numFmtId="0" fontId="6" fillId="0" borderId="0" xfId="0" applyFont="1" applyBorder="1" applyAlignment="1">
      <alignment vertical="center"/>
    </xf>
    <xf numFmtId="0" fontId="6" fillId="0" borderId="12" xfId="0" applyFont="1" applyBorder="1" applyAlignment="1">
      <alignment wrapText="1"/>
    </xf>
    <xf numFmtId="0" fontId="11" fillId="0" borderId="0" xfId="0" applyFont="1" applyAlignment="1">
      <alignment horizontal="justify" vertical="center"/>
    </xf>
    <xf numFmtId="0" fontId="19" fillId="0" borderId="0" xfId="0" applyFont="1"/>
    <xf numFmtId="0" fontId="20" fillId="0" borderId="0" xfId="0" applyFont="1" applyAlignment="1">
      <alignment horizontal="justify" vertical="center"/>
    </xf>
    <xf numFmtId="0" fontId="19" fillId="0" borderId="0" xfId="0" applyFont="1" applyAlignment="1">
      <alignment horizontal="justify" vertical="center"/>
    </xf>
    <xf numFmtId="0" fontId="19" fillId="0" borderId="0" xfId="1" applyFont="1" applyAlignment="1">
      <alignment horizontal="justify" vertical="center"/>
    </xf>
    <xf numFmtId="0" fontId="19" fillId="0" borderId="0" xfId="0" applyFont="1" applyAlignment="1">
      <alignment horizontal="left" vertical="center" wrapText="1"/>
    </xf>
    <xf numFmtId="0" fontId="11" fillId="0" borderId="0" xfId="0" applyFont="1" applyAlignment="1">
      <alignment wrapText="1"/>
    </xf>
    <xf numFmtId="0" fontId="19" fillId="0" borderId="0" xfId="0" applyFont="1" applyAlignment="1">
      <alignment horizontal="center"/>
    </xf>
    <xf numFmtId="0" fontId="20" fillId="9" borderId="0" xfId="0" applyFont="1" applyFill="1" applyAlignment="1">
      <alignment horizontal="center" vertical="center"/>
    </xf>
    <xf numFmtId="0" fontId="0" fillId="0" borderId="0" xfId="0" applyFont="1" applyBorder="1" applyAlignment="1">
      <alignment wrapText="1"/>
    </xf>
    <xf numFmtId="0" fontId="0" fillId="0" borderId="9" xfId="0" applyBorder="1" applyAlignment="1">
      <alignment vertical="top"/>
    </xf>
    <xf numFmtId="0" fontId="0" fillId="0" borderId="0" xfId="0" applyBorder="1" applyAlignment="1"/>
    <xf numFmtId="0" fontId="10" fillId="0" borderId="9" xfId="0" applyFont="1" applyFill="1" applyBorder="1" applyAlignment="1">
      <alignment vertical="center" readingOrder="1"/>
    </xf>
    <xf numFmtId="0" fontId="10" fillId="0" borderId="0" xfId="0" applyFont="1" applyFill="1" applyBorder="1" applyAlignment="1">
      <alignment vertical="center" readingOrder="1"/>
    </xf>
    <xf numFmtId="0" fontId="22" fillId="0" borderId="0" xfId="0" applyFont="1" applyAlignment="1">
      <alignment horizontal="justify" vertical="center"/>
    </xf>
    <xf numFmtId="0" fontId="0" fillId="0" borderId="3" xfId="0" applyBorder="1" applyAlignment="1">
      <alignment wrapText="1"/>
    </xf>
    <xf numFmtId="0" fontId="0" fillId="0" borderId="1" xfId="0" applyBorder="1" applyAlignment="1">
      <alignment vertical="top" wrapText="1"/>
    </xf>
    <xf numFmtId="0" fontId="0" fillId="0" borderId="0" xfId="0" applyBorder="1" applyAlignment="1">
      <alignment wrapText="1"/>
    </xf>
    <xf numFmtId="0" fontId="5" fillId="5" borderId="7" xfId="0" applyFont="1" applyFill="1" applyBorder="1" applyAlignment="1">
      <alignment vertical="center" wrapText="1" readingOrder="1"/>
    </xf>
    <xf numFmtId="0" fontId="0" fillId="0" borderId="0" xfId="0" applyBorder="1" applyAlignment="1">
      <alignment wrapText="1"/>
    </xf>
    <xf numFmtId="0" fontId="0" fillId="0" borderId="0" xfId="0" applyFont="1" applyBorder="1" applyAlignment="1">
      <alignment wrapText="1"/>
    </xf>
    <xf numFmtId="164" fontId="5" fillId="5" borderId="2" xfId="0" applyNumberFormat="1" applyFont="1" applyFill="1" applyBorder="1" applyAlignment="1">
      <alignment vertical="center" wrapText="1" readingOrder="1"/>
    </xf>
    <xf numFmtId="164" fontId="5" fillId="2" borderId="0" xfId="0" applyNumberFormat="1" applyFont="1" applyFill="1" applyBorder="1" applyAlignment="1">
      <alignment vertical="center" wrapText="1" readingOrder="1"/>
    </xf>
    <xf numFmtId="0" fontId="6" fillId="0" borderId="7" xfId="0" applyFont="1" applyBorder="1" applyAlignment="1">
      <alignment wrapText="1"/>
    </xf>
    <xf numFmtId="0" fontId="5" fillId="2" borderId="0" xfId="0" applyFont="1" applyFill="1" applyBorder="1" applyAlignment="1">
      <alignment vertical="center" wrapText="1" readingOrder="1"/>
    </xf>
    <xf numFmtId="0" fontId="23" fillId="0" borderId="0" xfId="0" applyFont="1" applyBorder="1" applyAlignment="1">
      <alignment horizontal="center" vertical="center"/>
    </xf>
    <xf numFmtId="0" fontId="0" fillId="0" borderId="0" xfId="0" applyFont="1" applyBorder="1" applyAlignment="1">
      <alignment wrapText="1"/>
    </xf>
    <xf numFmtId="0" fontId="0" fillId="0" borderId="0" xfId="0" applyBorder="1" applyAlignment="1">
      <alignment wrapText="1"/>
    </xf>
    <xf numFmtId="0" fontId="0" fillId="0" borderId="6" xfId="0" applyFont="1" applyBorder="1" applyAlignment="1">
      <alignment wrapText="1"/>
    </xf>
    <xf numFmtId="0" fontId="11" fillId="0" borderId="0" xfId="0" applyFont="1"/>
    <xf numFmtId="0" fontId="24" fillId="0" borderId="0" xfId="1" applyFont="1"/>
    <xf numFmtId="0" fontId="12" fillId="0" borderId="0" xfId="0" applyFont="1" applyAlignment="1">
      <alignment horizontal="justify" vertical="center"/>
    </xf>
    <xf numFmtId="0" fontId="0" fillId="0" borderId="0" xfId="0" applyBorder="1" applyAlignment="1">
      <alignment vertical="top"/>
    </xf>
    <xf numFmtId="0" fontId="6" fillId="5" borderId="0" xfId="0" applyFont="1" applyFill="1" applyBorder="1" applyAlignment="1">
      <alignment vertical="center" wrapText="1"/>
    </xf>
    <xf numFmtId="164" fontId="6" fillId="5" borderId="3" xfId="0" applyNumberFormat="1" applyFont="1" applyFill="1" applyBorder="1" applyAlignment="1">
      <alignment vertical="center" wrapText="1"/>
    </xf>
    <xf numFmtId="0" fontId="0" fillId="0" borderId="0" xfId="0" applyFont="1" applyBorder="1" applyAlignment="1">
      <alignment horizontal="justify" vertical="center"/>
    </xf>
    <xf numFmtId="0" fontId="0" fillId="0" borderId="0" xfId="0" applyFont="1" applyAlignment="1">
      <alignment horizontal="justify" vertical="center"/>
    </xf>
    <xf numFmtId="0" fontId="0" fillId="0" borderId="6" xfId="0" applyFont="1" applyBorder="1" applyAlignment="1">
      <alignment horizontal="justify" vertical="center"/>
    </xf>
    <xf numFmtId="0" fontId="6" fillId="0" borderId="4" xfId="0" applyFont="1" applyBorder="1" applyAlignment="1">
      <alignment wrapText="1"/>
    </xf>
    <xf numFmtId="0" fontId="6" fillId="0" borderId="3" xfId="0" applyFont="1" applyBorder="1" applyAlignment="1">
      <alignment wrapText="1"/>
    </xf>
    <xf numFmtId="0" fontId="6" fillId="0" borderId="5" xfId="0" applyFont="1" applyBorder="1" applyAlignment="1">
      <alignment wrapText="1"/>
    </xf>
    <xf numFmtId="0" fontId="6" fillId="0" borderId="10" xfId="0" applyFont="1" applyBorder="1" applyAlignment="1">
      <alignment wrapText="1"/>
    </xf>
    <xf numFmtId="0" fontId="6" fillId="0" borderId="1" xfId="0" applyFont="1" applyBorder="1" applyAlignment="1">
      <alignment wrapText="1"/>
    </xf>
    <xf numFmtId="0" fontId="6" fillId="0" borderId="11" xfId="0" applyFont="1" applyBorder="1" applyAlignment="1">
      <alignment wrapText="1"/>
    </xf>
    <xf numFmtId="0" fontId="0" fillId="0" borderId="4" xfId="0" applyFont="1" applyBorder="1"/>
    <xf numFmtId="0" fontId="0" fillId="0" borderId="3" xfId="0" applyFont="1" applyBorder="1" applyAlignment="1">
      <alignment wrapText="1"/>
    </xf>
    <xf numFmtId="0" fontId="0" fillId="0" borderId="5" xfId="0" applyFont="1" applyBorder="1" applyAlignment="1">
      <alignment wrapText="1"/>
    </xf>
    <xf numFmtId="0" fontId="0" fillId="0" borderId="10" xfId="0" applyFont="1" applyBorder="1"/>
    <xf numFmtId="0" fontId="0" fillId="0" borderId="1" xfId="0" applyFont="1" applyBorder="1" applyAlignment="1">
      <alignment wrapText="1"/>
    </xf>
    <xf numFmtId="0" fontId="0" fillId="0" borderId="11" xfId="0" applyFont="1" applyBorder="1" applyAlignment="1">
      <alignment wrapText="1"/>
    </xf>
    <xf numFmtId="0" fontId="0" fillId="2" borderId="11" xfId="0" applyFont="1" applyFill="1" applyBorder="1" applyAlignment="1">
      <alignment wrapText="1"/>
    </xf>
    <xf numFmtId="0" fontId="18" fillId="0" borderId="0" xfId="1" applyAlignment="1">
      <alignment horizontal="justify" vertical="center"/>
    </xf>
    <xf numFmtId="0" fontId="1" fillId="0" borderId="2" xfId="0" applyFont="1" applyBorder="1" applyAlignment="1">
      <alignment vertical="top" wrapText="1"/>
    </xf>
    <xf numFmtId="0" fontId="0" fillId="5" borderId="2" xfId="0" applyFill="1" applyBorder="1" applyAlignment="1">
      <alignment vertical="top"/>
    </xf>
    <xf numFmtId="0" fontId="0" fillId="0" borderId="3" xfId="0" applyBorder="1" applyAlignment="1">
      <alignment vertical="top" wrapText="1"/>
    </xf>
    <xf numFmtId="0" fontId="4" fillId="7" borderId="12" xfId="0" applyFont="1" applyFill="1" applyBorder="1" applyAlignment="1">
      <alignment horizontal="left" vertical="top" wrapText="1" readingOrder="1"/>
    </xf>
    <xf numFmtId="0" fontId="1" fillId="0" borderId="7" xfId="0" applyFont="1" applyBorder="1" applyAlignment="1">
      <alignment horizontal="left" vertical="top" wrapText="1"/>
    </xf>
    <xf numFmtId="0" fontId="0" fillId="0" borderId="9" xfId="0" applyBorder="1" applyAlignment="1">
      <alignment horizontal="left" vertical="top" wrapText="1"/>
    </xf>
    <xf numFmtId="0" fontId="13" fillId="0" borderId="9" xfId="0" applyFont="1" applyBorder="1" applyAlignment="1">
      <alignment horizontal="left" vertical="top"/>
    </xf>
    <xf numFmtId="0" fontId="1" fillId="8" borderId="7" xfId="0" applyFont="1" applyFill="1" applyBorder="1" applyAlignment="1">
      <alignment horizontal="left" vertical="top" wrapText="1"/>
    </xf>
    <xf numFmtId="14" fontId="0" fillId="0" borderId="0" xfId="0" applyNumberFormat="1" applyBorder="1" applyAlignment="1">
      <alignment horizontal="left" vertical="top" wrapText="1"/>
    </xf>
    <xf numFmtId="14" fontId="0" fillId="0" borderId="9" xfId="0" applyNumberFormat="1" applyBorder="1" applyAlignment="1">
      <alignment horizontal="left" vertical="top" wrapText="1"/>
    </xf>
    <xf numFmtId="0" fontId="0" fillId="0" borderId="0" xfId="0" applyBorder="1" applyAlignment="1">
      <alignment horizontal="left" vertical="top" wrapText="1"/>
    </xf>
    <xf numFmtId="0" fontId="0" fillId="0" borderId="0" xfId="0" applyAlignment="1">
      <alignment horizontal="left" vertical="top" wrapText="1"/>
    </xf>
    <xf numFmtId="0" fontId="5" fillId="5" borderId="7" xfId="0" applyFont="1" applyFill="1" applyBorder="1" applyAlignment="1">
      <alignment horizontal="left" vertical="top" readingOrder="1"/>
    </xf>
    <xf numFmtId="0" fontId="6" fillId="0" borderId="0" xfId="0" applyFont="1" applyBorder="1" applyAlignment="1">
      <alignment horizontal="left" vertical="top" wrapText="1"/>
    </xf>
    <xf numFmtId="0" fontId="0" fillId="0" borderId="9" xfId="0" applyBorder="1" applyAlignment="1">
      <alignment horizontal="left" vertical="top"/>
    </xf>
    <xf numFmtId="0" fontId="0" fillId="0" borderId="0" xfId="0" applyBorder="1" applyAlignment="1">
      <alignment horizontal="left" vertical="top"/>
    </xf>
    <xf numFmtId="0" fontId="2" fillId="3" borderId="3" xfId="0" applyFont="1" applyFill="1" applyBorder="1" applyAlignment="1">
      <alignment vertical="top" wrapText="1"/>
    </xf>
    <xf numFmtId="0" fontId="2" fillId="6" borderId="3" xfId="0" applyFont="1" applyFill="1" applyBorder="1" applyAlignment="1">
      <alignment vertical="top" wrapText="1"/>
    </xf>
    <xf numFmtId="2" fontId="1" fillId="0" borderId="2" xfId="0" applyNumberFormat="1" applyFont="1" applyBorder="1" applyAlignment="1">
      <alignment vertical="center" wrapText="1"/>
    </xf>
    <xf numFmtId="2" fontId="0" fillId="0" borderId="0" xfId="0" applyNumberFormat="1" applyBorder="1" applyAlignment="1">
      <alignment wrapText="1"/>
    </xf>
    <xf numFmtId="2" fontId="13" fillId="0" borderId="0" xfId="0" applyNumberFormat="1" applyFont="1" applyBorder="1" applyAlignment="1">
      <alignment vertical="top"/>
    </xf>
    <xf numFmtId="2" fontId="1" fillId="8" borderId="2" xfId="0" applyNumberFormat="1" applyFont="1" applyFill="1" applyBorder="1" applyAlignment="1">
      <alignment vertical="center"/>
    </xf>
    <xf numFmtId="2" fontId="0" fillId="0" borderId="0" xfId="0" applyNumberFormat="1" applyAlignment="1">
      <alignment wrapText="1"/>
    </xf>
    <xf numFmtId="2" fontId="6" fillId="8" borderId="2" xfId="0" applyNumberFormat="1" applyFont="1" applyFill="1" applyBorder="1" applyAlignment="1">
      <alignment vertical="center" wrapText="1"/>
    </xf>
    <xf numFmtId="2" fontId="1" fillId="5" borderId="2" xfId="0" applyNumberFormat="1" applyFont="1" applyFill="1" applyBorder="1" applyAlignment="1">
      <alignment vertical="center"/>
    </xf>
    <xf numFmtId="2" fontId="1" fillId="0" borderId="3" xfId="0" applyNumberFormat="1" applyFont="1" applyBorder="1" applyAlignment="1">
      <alignment wrapText="1"/>
    </xf>
    <xf numFmtId="2" fontId="1" fillId="0" borderId="0" xfId="0" applyNumberFormat="1" applyFont="1" applyBorder="1" applyAlignment="1">
      <alignment wrapText="1"/>
    </xf>
    <xf numFmtId="2" fontId="0" fillId="0" borderId="0" xfId="0" applyNumberFormat="1" applyBorder="1" applyAlignment="1"/>
    <xf numFmtId="2" fontId="0" fillId="0" borderId="0" xfId="0" applyNumberFormat="1" applyFill="1" applyBorder="1" applyAlignment="1">
      <alignment wrapText="1"/>
    </xf>
    <xf numFmtId="0" fontId="0" fillId="0" borderId="0" xfId="0" applyFill="1" applyBorder="1" applyAlignment="1">
      <alignment vertical="top" wrapText="1"/>
    </xf>
    <xf numFmtId="0" fontId="0" fillId="0" borderId="0" xfId="0" applyFill="1" applyAlignment="1">
      <alignment wrapText="1"/>
    </xf>
    <xf numFmtId="14" fontId="0" fillId="0" borderId="9" xfId="0" applyNumberFormat="1" applyFill="1" applyBorder="1" applyAlignment="1">
      <alignment horizontal="left" vertical="top" wrapText="1"/>
    </xf>
    <xf numFmtId="0" fontId="10" fillId="0" borderId="0" xfId="0" applyFont="1" applyFill="1" applyBorder="1" applyAlignment="1">
      <alignment vertical="center" wrapText="1"/>
    </xf>
    <xf numFmtId="0" fontId="10" fillId="0" borderId="0" xfId="0" applyFont="1" applyBorder="1" applyAlignment="1">
      <alignment vertical="center" wrapText="1"/>
    </xf>
    <xf numFmtId="0" fontId="10" fillId="0" borderId="0" xfId="0" quotePrefix="1" applyFont="1" applyBorder="1" applyAlignment="1">
      <alignment vertical="center"/>
    </xf>
    <xf numFmtId="14" fontId="0" fillId="0" borderId="0" xfId="0" applyNumberFormat="1" applyFill="1" applyBorder="1" applyAlignment="1">
      <alignment horizontal="left" vertical="top" wrapText="1"/>
    </xf>
    <xf numFmtId="0" fontId="26" fillId="0" borderId="0" xfId="0" applyFont="1" applyFill="1" applyBorder="1" applyAlignment="1">
      <alignment vertical="top" wrapText="1"/>
    </xf>
    <xf numFmtId="2" fontId="0" fillId="10" borderId="0" xfId="0" applyNumberFormat="1" applyFill="1" applyBorder="1" applyAlignment="1">
      <alignment wrapText="1"/>
    </xf>
    <xf numFmtId="0" fontId="0" fillId="10" borderId="0" xfId="0" applyFill="1" applyBorder="1" applyAlignment="1">
      <alignment vertical="top" wrapText="1"/>
    </xf>
    <xf numFmtId="14" fontId="0" fillId="0" borderId="0" xfId="0" applyNumberFormat="1" applyFont="1" applyFill="1" applyBorder="1" applyAlignment="1">
      <alignment horizontal="left"/>
    </xf>
    <xf numFmtId="0" fontId="0" fillId="0" borderId="0" xfId="0" applyFont="1" applyFill="1" applyBorder="1" applyAlignment="1">
      <alignment vertical="top" wrapText="1"/>
    </xf>
    <xf numFmtId="0" fontId="0" fillId="0" borderId="0" xfId="0" applyFont="1" applyBorder="1" applyAlignment="1">
      <alignment wrapText="1"/>
    </xf>
    <xf numFmtId="0" fontId="0" fillId="0" borderId="6" xfId="0" applyFont="1" applyBorder="1" applyAlignment="1">
      <alignment wrapText="1"/>
    </xf>
    <xf numFmtId="15" fontId="0" fillId="0" borderId="9" xfId="0" applyNumberFormat="1" applyFont="1" applyBorder="1" applyAlignment="1">
      <alignment wrapText="1"/>
    </xf>
    <xf numFmtId="16" fontId="0" fillId="0" borderId="9" xfId="0" applyNumberFormat="1" applyFont="1" applyBorder="1" applyAlignment="1">
      <alignment wrapText="1"/>
    </xf>
    <xf numFmtId="14" fontId="0" fillId="0" borderId="9" xfId="0" applyNumberFormat="1" applyFont="1" applyBorder="1" applyAlignment="1">
      <alignment wrapText="1"/>
    </xf>
    <xf numFmtId="0" fontId="0" fillId="0" borderId="0" xfId="0" applyFont="1" applyFill="1" applyBorder="1" applyAlignment="1">
      <alignment wrapText="1"/>
    </xf>
    <xf numFmtId="0" fontId="0" fillId="0" borderId="0" xfId="0" applyFont="1" applyBorder="1" applyAlignment="1">
      <alignment wrapText="1"/>
    </xf>
    <xf numFmtId="0" fontId="0" fillId="0" borderId="6" xfId="0" applyFont="1" applyBorder="1" applyAlignment="1">
      <alignment wrapText="1"/>
    </xf>
    <xf numFmtId="0" fontId="0" fillId="10" borderId="9" xfId="0" applyFill="1" applyBorder="1" applyAlignment="1">
      <alignment horizontal="left" vertical="top" wrapText="1"/>
    </xf>
    <xf numFmtId="14" fontId="0" fillId="10" borderId="9" xfId="0" applyNumberFormat="1" applyFill="1" applyBorder="1" applyAlignment="1">
      <alignment horizontal="left" vertical="top" wrapText="1"/>
    </xf>
    <xf numFmtId="0" fontId="0" fillId="0" borderId="0" xfId="0" applyAlignment="1"/>
    <xf numFmtId="2" fontId="0" fillId="0" borderId="0" xfId="0" applyNumberFormat="1" applyFill="1" applyAlignment="1">
      <alignment wrapText="1"/>
    </xf>
    <xf numFmtId="2" fontId="0" fillId="0" borderId="0" xfId="0" applyNumberFormat="1" applyFont="1" applyFill="1" applyBorder="1" applyAlignment="1">
      <alignment wrapText="1"/>
    </xf>
    <xf numFmtId="2" fontId="0" fillId="0" borderId="0" xfId="0" applyNumberFormat="1" applyFont="1" applyBorder="1"/>
    <xf numFmtId="2" fontId="1" fillId="0" borderId="0" xfId="0" applyNumberFormat="1" applyFont="1" applyBorder="1" applyAlignment="1">
      <alignment vertical="center" wrapText="1"/>
    </xf>
    <xf numFmtId="0" fontId="1" fillId="0" borderId="0" xfId="0" applyFont="1" applyBorder="1" applyAlignment="1">
      <alignment vertical="top" wrapText="1"/>
    </xf>
    <xf numFmtId="14" fontId="1" fillId="0" borderId="0" xfId="0" applyNumberFormat="1" applyFont="1" applyBorder="1" applyAlignment="1">
      <alignment horizontal="left" vertical="top" wrapText="1"/>
    </xf>
    <xf numFmtId="2" fontId="0" fillId="0" borderId="0" xfId="0" applyNumberFormat="1" applyFont="1"/>
    <xf numFmtId="2" fontId="0" fillId="0" borderId="0" xfId="0" quotePrefix="1" applyNumberFormat="1" applyBorder="1" applyAlignment="1"/>
    <xf numFmtId="2" fontId="0" fillId="0" borderId="0" xfId="0" applyNumberFormat="1" applyFont="1" applyBorder="1" applyAlignment="1">
      <alignment wrapText="1"/>
    </xf>
    <xf numFmtId="0" fontId="0" fillId="0" borderId="9" xfId="0" applyFill="1" applyBorder="1" applyAlignment="1">
      <alignment horizontal="left" vertical="top" wrapText="1"/>
    </xf>
    <xf numFmtId="0" fontId="0" fillId="0" borderId="0" xfId="0" applyFill="1" applyBorder="1" applyAlignment="1">
      <alignment horizontal="left" vertical="top" wrapText="1"/>
    </xf>
    <xf numFmtId="0" fontId="27" fillId="0" borderId="0" xfId="0" applyFont="1" applyFill="1" applyBorder="1" applyAlignment="1">
      <alignment horizontal="left" vertical="top" wrapText="1"/>
    </xf>
    <xf numFmtId="2" fontId="26" fillId="0" borderId="0" xfId="0" applyNumberFormat="1" applyFont="1" applyFill="1" applyBorder="1" applyAlignment="1">
      <alignment vertical="center" wrapText="1"/>
    </xf>
    <xf numFmtId="15" fontId="10" fillId="0" borderId="0" xfId="0" applyNumberFormat="1" applyFont="1" applyFill="1" applyBorder="1" applyAlignment="1">
      <alignment horizontal="left" vertical="top" wrapText="1"/>
    </xf>
    <xf numFmtId="2" fontId="10" fillId="0" borderId="0" xfId="0" applyNumberFormat="1" applyFont="1" applyFill="1" applyBorder="1" applyAlignment="1">
      <alignment vertical="center" wrapText="1"/>
    </xf>
    <xf numFmtId="0" fontId="10" fillId="0" borderId="0" xfId="0" applyFont="1" applyFill="1" applyBorder="1" applyAlignment="1">
      <alignment vertical="top" wrapText="1"/>
    </xf>
    <xf numFmtId="15" fontId="0" fillId="0" borderId="0" xfId="0" applyNumberFormat="1" applyFill="1" applyBorder="1" applyAlignment="1">
      <alignment horizontal="left" vertical="top" wrapText="1"/>
    </xf>
    <xf numFmtId="16" fontId="0" fillId="0" borderId="0" xfId="0" applyNumberFormat="1" applyFill="1" applyBorder="1" applyAlignment="1">
      <alignment horizontal="left" vertical="top" wrapText="1"/>
    </xf>
    <xf numFmtId="14" fontId="0" fillId="0" borderId="9" xfId="0" applyNumberFormat="1" applyFont="1" applyFill="1" applyBorder="1" applyAlignment="1">
      <alignment horizontal="left" wrapText="1"/>
    </xf>
    <xf numFmtId="0" fontId="0" fillId="0" borderId="6" xfId="0" applyFont="1" applyFill="1" applyBorder="1" applyAlignment="1">
      <alignment wrapText="1"/>
    </xf>
    <xf numFmtId="14" fontId="0" fillId="0" borderId="0" xfId="0" applyNumberFormat="1" applyFont="1" applyFill="1" applyBorder="1" applyAlignment="1">
      <alignment horizontal="left" wrapText="1"/>
    </xf>
    <xf numFmtId="16" fontId="0" fillId="0" borderId="0" xfId="0" applyNumberFormat="1" applyFont="1" applyFill="1" applyBorder="1" applyAlignment="1">
      <alignment horizontal="left"/>
    </xf>
    <xf numFmtId="0" fontId="0" fillId="0" borderId="9" xfId="0" applyFont="1" applyFill="1" applyBorder="1" applyAlignment="1">
      <alignment wrapText="1"/>
    </xf>
    <xf numFmtId="0" fontId="0" fillId="0" borderId="0" xfId="0" applyFill="1" applyAlignment="1"/>
    <xf numFmtId="0" fontId="0" fillId="0" borderId="0" xfId="0" applyFont="1" applyAlignment="1">
      <alignment horizontal="justify" vertical="center"/>
    </xf>
    <xf numFmtId="0" fontId="23" fillId="0" borderId="1" xfId="0" applyFont="1" applyBorder="1" applyAlignment="1">
      <alignment horizontal="center" vertical="center"/>
    </xf>
    <xf numFmtId="0" fontId="0" fillId="0" borderId="0" xfId="0" applyFont="1" applyBorder="1" applyAlignment="1">
      <alignment wrapText="1"/>
    </xf>
    <xf numFmtId="0" fontId="0" fillId="0" borderId="0" xfId="0" applyBorder="1" applyAlignment="1">
      <alignment wrapText="1"/>
    </xf>
    <xf numFmtId="0" fontId="3" fillId="4" borderId="10" xfId="0" applyFont="1" applyFill="1" applyBorder="1" applyAlignment="1">
      <alignment vertical="center" wrapText="1" readingOrder="1"/>
    </xf>
    <xf numFmtId="0" fontId="3" fillId="4" borderId="1" xfId="0" applyFont="1" applyFill="1" applyBorder="1" applyAlignment="1">
      <alignment vertical="center" wrapText="1" readingOrder="1"/>
    </xf>
    <xf numFmtId="0" fontId="7" fillId="0" borderId="12" xfId="0" applyFont="1" applyBorder="1" applyAlignment="1">
      <alignment vertical="center" wrapText="1" readingOrder="1"/>
    </xf>
    <xf numFmtId="0" fontId="8" fillId="0" borderId="12" xfId="0" applyFont="1" applyBorder="1" applyAlignment="1">
      <alignment vertical="center" wrapText="1" readingOrder="1"/>
    </xf>
    <xf numFmtId="0" fontId="15" fillId="0" borderId="7" xfId="0" applyFont="1" applyFill="1" applyBorder="1" applyAlignment="1">
      <alignment horizontal="center" vertical="center" wrapText="1" readingOrder="1"/>
    </xf>
    <xf numFmtId="0" fontId="16" fillId="0" borderId="2" xfId="0" applyFont="1" applyBorder="1" applyAlignment="1">
      <alignment horizontal="center" vertical="center" wrapText="1" readingOrder="1"/>
    </xf>
    <xf numFmtId="0" fontId="9" fillId="0" borderId="4" xfId="0" applyFont="1" applyFill="1" applyBorder="1" applyAlignment="1">
      <alignment horizontal="center" vertical="center" wrapText="1" readingOrder="1"/>
    </xf>
    <xf numFmtId="0" fontId="1" fillId="0" borderId="3" xfId="0" applyFont="1" applyFill="1" applyBorder="1" applyAlignment="1">
      <alignment horizontal="center" vertical="center" wrapText="1" readingOrder="1"/>
    </xf>
    <xf numFmtId="0" fontId="3" fillId="3" borderId="7" xfId="0" applyNumberFormat="1" applyFont="1" applyFill="1" applyBorder="1" applyAlignment="1">
      <alignment vertical="center" wrapText="1" readingOrder="1"/>
    </xf>
    <xf numFmtId="0" fontId="3" fillId="3" borderId="2" xfId="0" applyNumberFormat="1" applyFont="1" applyFill="1" applyBorder="1" applyAlignment="1">
      <alignment vertical="center" wrapText="1" readingOrder="1"/>
    </xf>
    <xf numFmtId="0" fontId="3" fillId="6" borderId="7" xfId="0" applyFont="1" applyFill="1" applyBorder="1" applyAlignment="1">
      <alignment vertical="center" readingOrder="1"/>
    </xf>
    <xf numFmtId="0" fontId="3" fillId="6" borderId="2" xfId="0" applyFont="1" applyFill="1" applyBorder="1" applyAlignment="1">
      <alignment vertical="center" readingOrder="1"/>
    </xf>
    <xf numFmtId="0" fontId="3" fillId="4" borderId="7" xfId="0" applyFont="1" applyFill="1" applyBorder="1" applyAlignment="1">
      <alignment horizontal="left" vertical="center" wrapText="1" readingOrder="1"/>
    </xf>
    <xf numFmtId="0" fontId="3" fillId="4" borderId="2" xfId="0" applyFont="1" applyFill="1" applyBorder="1" applyAlignment="1">
      <alignment horizontal="left" vertical="center" wrapText="1" readingOrder="1"/>
    </xf>
    <xf numFmtId="0" fontId="23" fillId="0" borderId="12" xfId="0" applyFont="1" applyBorder="1" applyAlignment="1">
      <alignment horizontal="center" vertical="center"/>
    </xf>
    <xf numFmtId="0" fontId="9" fillId="0" borderId="7"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8" xfId="0" applyFont="1" applyBorder="1" applyAlignment="1">
      <alignment horizontal="center" vertical="center" wrapText="1"/>
    </xf>
    <xf numFmtId="0" fontId="0" fillId="0" borderId="0" xfId="0" applyFont="1" applyBorder="1" applyAlignment="1">
      <alignment vertical="top" wrapText="1"/>
    </xf>
    <xf numFmtId="0" fontId="0" fillId="0" borderId="6" xfId="0" applyFont="1" applyBorder="1" applyAlignment="1">
      <alignment vertical="top" wrapText="1"/>
    </xf>
    <xf numFmtId="0" fontId="0" fillId="0" borderId="9" xfId="0" applyFont="1" applyBorder="1" applyAlignment="1"/>
    <xf numFmtId="0" fontId="0" fillId="0" borderId="0" xfId="0" applyFont="1" applyBorder="1" applyAlignment="1"/>
    <xf numFmtId="0" fontId="0" fillId="0" borderId="6" xfId="0" applyFont="1" applyBorder="1" applyAlignment="1"/>
    <xf numFmtId="0" fontId="0" fillId="0" borderId="9" xfId="0" applyFont="1" applyBorder="1" applyAlignment="1">
      <alignment horizontal="justify" vertical="center"/>
    </xf>
    <xf numFmtId="0" fontId="0" fillId="0" borderId="0" xfId="0" applyFont="1" applyBorder="1" applyAlignment="1">
      <alignment horizontal="justify" vertical="center"/>
    </xf>
    <xf numFmtId="0" fontId="0" fillId="0" borderId="9" xfId="0" applyFont="1" applyBorder="1" applyAlignment="1">
      <alignment wrapText="1"/>
    </xf>
    <xf numFmtId="0" fontId="0" fillId="0" borderId="6" xfId="0" applyFont="1" applyBorder="1" applyAlignment="1">
      <alignment wrapText="1"/>
    </xf>
    <xf numFmtId="0" fontId="13" fillId="0" borderId="1" xfId="0" applyFont="1" applyBorder="1" applyAlignment="1">
      <alignment horizontal="center" vertical="center"/>
    </xf>
    <xf numFmtId="0" fontId="13" fillId="0" borderId="11" xfId="0" applyFont="1" applyBorder="1" applyAlignment="1">
      <alignment horizontal="center" vertical="center"/>
    </xf>
    <xf numFmtId="0" fontId="15" fillId="0" borderId="9" xfId="0" applyFont="1" applyFill="1" applyBorder="1" applyAlignment="1">
      <alignment horizontal="center" vertical="center" wrapText="1" readingOrder="1"/>
    </xf>
    <xf numFmtId="0" fontId="15" fillId="0" borderId="0" xfId="0" applyFont="1" applyFill="1" applyBorder="1" applyAlignment="1">
      <alignment horizontal="center" vertical="center" wrapText="1" readingOrder="1"/>
    </xf>
    <xf numFmtId="0" fontId="15" fillId="0" borderId="6" xfId="0" applyFont="1" applyFill="1" applyBorder="1" applyAlignment="1">
      <alignment horizontal="center" vertical="center" wrapText="1" readingOrder="1"/>
    </xf>
    <xf numFmtId="0" fontId="4" fillId="4" borderId="7" xfId="0" applyFont="1" applyFill="1" applyBorder="1" applyAlignment="1">
      <alignment vertical="center" wrapText="1" readingOrder="1"/>
    </xf>
    <xf numFmtId="0" fontId="4" fillId="4" borderId="2" xfId="0" applyFont="1" applyFill="1" applyBorder="1" applyAlignment="1">
      <alignment vertical="center" wrapText="1" readingOrder="1"/>
    </xf>
    <xf numFmtId="0" fontId="17" fillId="0" borderId="2" xfId="0" applyFont="1" applyBorder="1" applyAlignment="1">
      <alignment horizontal="center" vertical="center"/>
    </xf>
    <xf numFmtId="0" fontId="13" fillId="0" borderId="2" xfId="0" applyFont="1" applyBorder="1" applyAlignment="1">
      <alignment horizontal="center" vertical="center"/>
    </xf>
    <xf numFmtId="0" fontId="13" fillId="0" borderId="8" xfId="0" applyFont="1" applyBorder="1" applyAlignment="1">
      <alignment horizontal="center" vertical="center"/>
    </xf>
    <xf numFmtId="0" fontId="15" fillId="0" borderId="2" xfId="0" applyFont="1" applyFill="1" applyBorder="1" applyAlignment="1">
      <alignment horizontal="center" vertical="center" wrapText="1" readingOrder="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CCFF6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eexpenses@ssc.govt.nz" TargetMode="External"/><Relationship Id="rId2" Type="http://schemas.openxmlformats.org/officeDocument/2006/relationships/hyperlink" Target="http://www.ssc.govt.nz/ce-expenses-disclosure" TargetMode="External"/><Relationship Id="rId1" Type="http://schemas.openxmlformats.org/officeDocument/2006/relationships/hyperlink" Target="http://www.data.govt.nz/" TargetMode="External"/><Relationship Id="rId5" Type="http://schemas.openxmlformats.org/officeDocument/2006/relationships/printerSettings" Target="../printerSettings/printerSettings1.bin"/><Relationship Id="rId4" Type="http://schemas.openxmlformats.org/officeDocument/2006/relationships/hyperlink" Target="mailto:info@data.govt.n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topLeftCell="A19" zoomScaleNormal="100" workbookViewId="0">
      <selection activeCell="A22" sqref="A22"/>
    </sheetView>
  </sheetViews>
  <sheetFormatPr defaultColWidth="8.7109375" defaultRowHeight="14.25" x14ac:dyDescent="0.2"/>
  <cols>
    <col min="1" max="1" width="219.28515625" style="50" customWidth="1"/>
    <col min="2" max="16384" width="8.7109375" style="50"/>
  </cols>
  <sheetData>
    <row r="1" spans="1:1" ht="15" x14ac:dyDescent="0.2">
      <c r="A1" s="57" t="s">
        <v>48</v>
      </c>
    </row>
    <row r="2" spans="1:1" x14ac:dyDescent="0.2">
      <c r="A2" s="50" t="s">
        <v>73</v>
      </c>
    </row>
    <row r="3" spans="1:1" ht="15" x14ac:dyDescent="0.2">
      <c r="A3" s="51" t="s">
        <v>62</v>
      </c>
    </row>
    <row r="4" spans="1:1" x14ac:dyDescent="0.2">
      <c r="A4" s="78" t="s">
        <v>75</v>
      </c>
    </row>
    <row r="5" spans="1:1" x14ac:dyDescent="0.2">
      <c r="A5" s="78" t="s">
        <v>74</v>
      </c>
    </row>
    <row r="6" spans="1:1" x14ac:dyDescent="0.2">
      <c r="A6" s="78" t="s">
        <v>76</v>
      </c>
    </row>
    <row r="7" spans="1:1" x14ac:dyDescent="0.2">
      <c r="A7" s="78" t="s">
        <v>77</v>
      </c>
    </row>
    <row r="8" spans="1:1" ht="15" x14ac:dyDescent="0.2">
      <c r="A8" s="51" t="s">
        <v>78</v>
      </c>
    </row>
    <row r="9" spans="1:1" x14ac:dyDescent="0.2">
      <c r="A9" s="55" t="s">
        <v>79</v>
      </c>
    </row>
    <row r="10" spans="1:1" x14ac:dyDescent="0.2">
      <c r="A10" s="78" t="s">
        <v>80</v>
      </c>
    </row>
    <row r="11" spans="1:1" x14ac:dyDescent="0.2">
      <c r="A11" s="78" t="s">
        <v>81</v>
      </c>
    </row>
    <row r="12" spans="1:1" x14ac:dyDescent="0.2">
      <c r="A12" s="52" t="s">
        <v>82</v>
      </c>
    </row>
    <row r="13" spans="1:1" x14ac:dyDescent="0.2">
      <c r="A13" s="78" t="s">
        <v>83</v>
      </c>
    </row>
    <row r="14" spans="1:1" ht="15" x14ac:dyDescent="0.2">
      <c r="A14" s="51" t="s">
        <v>84</v>
      </c>
    </row>
    <row r="15" spans="1:1" x14ac:dyDescent="0.2">
      <c r="A15" s="52" t="s">
        <v>42</v>
      </c>
    </row>
    <row r="16" spans="1:1" x14ac:dyDescent="0.2">
      <c r="A16" s="53" t="s">
        <v>95</v>
      </c>
    </row>
    <row r="17" spans="1:1" x14ac:dyDescent="0.2">
      <c r="A17" s="49" t="s">
        <v>96</v>
      </c>
    </row>
    <row r="18" spans="1:1" ht="15" x14ac:dyDescent="0.2">
      <c r="A18" s="80" t="s">
        <v>44</v>
      </c>
    </row>
    <row r="19" spans="1:1" x14ac:dyDescent="0.2">
      <c r="A19" s="49" t="s">
        <v>97</v>
      </c>
    </row>
    <row r="20" spans="1:1" ht="15" x14ac:dyDescent="0.2">
      <c r="A20" s="51" t="s">
        <v>85</v>
      </c>
    </row>
    <row r="21" spans="1:1" ht="15" x14ac:dyDescent="0.2">
      <c r="A21" s="51" t="s">
        <v>86</v>
      </c>
    </row>
    <row r="22" spans="1:1" ht="29.25" x14ac:dyDescent="0.2">
      <c r="A22" s="52" t="s">
        <v>98</v>
      </c>
    </row>
    <row r="23" spans="1:1" x14ac:dyDescent="0.2">
      <c r="A23" s="52" t="s">
        <v>87</v>
      </c>
    </row>
    <row r="24" spans="1:1" ht="28.5" x14ac:dyDescent="0.2">
      <c r="A24" s="52" t="s">
        <v>99</v>
      </c>
    </row>
    <row r="25" spans="1:1" ht="28.5" x14ac:dyDescent="0.2">
      <c r="A25" s="52" t="s">
        <v>100</v>
      </c>
    </row>
    <row r="26" spans="1:1" x14ac:dyDescent="0.2">
      <c r="A26" s="52" t="s">
        <v>88</v>
      </c>
    </row>
    <row r="27" spans="1:1" ht="28.5" customHeight="1" x14ac:dyDescent="0.2">
      <c r="A27" s="52" t="s">
        <v>89</v>
      </c>
    </row>
    <row r="28" spans="1:1" ht="28.5" x14ac:dyDescent="0.2">
      <c r="A28" s="55" t="s">
        <v>90</v>
      </c>
    </row>
    <row r="29" spans="1:1" ht="15" x14ac:dyDescent="0.2">
      <c r="A29" s="51" t="s">
        <v>15</v>
      </c>
    </row>
    <row r="30" spans="1:1" ht="14.25" customHeight="1" x14ac:dyDescent="0.2">
      <c r="A30" s="53" t="s">
        <v>45</v>
      </c>
    </row>
    <row r="31" spans="1:1" ht="14.25" customHeight="1" x14ac:dyDescent="0.2">
      <c r="A31" s="53" t="s">
        <v>101</v>
      </c>
    </row>
    <row r="32" spans="1:1" x14ac:dyDescent="0.2">
      <c r="A32" s="49" t="s">
        <v>102</v>
      </c>
    </row>
    <row r="33" spans="1:1" x14ac:dyDescent="0.2">
      <c r="A33" s="49" t="s">
        <v>91</v>
      </c>
    </row>
    <row r="34" spans="1:1" ht="28.5" x14ac:dyDescent="0.2">
      <c r="A34" s="63" t="s">
        <v>92</v>
      </c>
    </row>
    <row r="35" spans="1:1" x14ac:dyDescent="0.2">
      <c r="A35" s="54" t="s">
        <v>46</v>
      </c>
    </row>
    <row r="36" spans="1:1" ht="28.5" customHeight="1" x14ac:dyDescent="0.2">
      <c r="A36" s="52" t="s">
        <v>93</v>
      </c>
    </row>
    <row r="37" spans="1:1" x14ac:dyDescent="0.2">
      <c r="A37" s="63" t="s">
        <v>47</v>
      </c>
    </row>
    <row r="38" spans="1:1" x14ac:dyDescent="0.2">
      <c r="A38" s="49" t="s">
        <v>103</v>
      </c>
    </row>
    <row r="39" spans="1:1" x14ac:dyDescent="0.2">
      <c r="A39" s="49" t="s">
        <v>94</v>
      </c>
    </row>
    <row r="40" spans="1:1" x14ac:dyDescent="0.2">
      <c r="A40" s="49"/>
    </row>
    <row r="41" spans="1:1" x14ac:dyDescent="0.2">
      <c r="A41" s="49"/>
    </row>
    <row r="42" spans="1:1" x14ac:dyDescent="0.2">
      <c r="A42" s="79" t="s">
        <v>43</v>
      </c>
    </row>
    <row r="43" spans="1:1" x14ac:dyDescent="0.2">
      <c r="A43" s="100" t="s">
        <v>104</v>
      </c>
    </row>
    <row r="48" spans="1:1" x14ac:dyDescent="0.2">
      <c r="A48" s="56"/>
    </row>
  </sheetData>
  <hyperlinks>
    <hyperlink ref="A16" r:id="rId1" display="http://www.data.govt.nz/"/>
    <hyperlink ref="A30" r:id="rId2" display="http://www.ssc.govt.nz/ce-expenses-disclosure"/>
    <hyperlink ref="A42" r:id="rId3" display="mailto:ceexpenses@ssc.govt.nz"/>
    <hyperlink ref="A43" r:id="rId4" display="mailto:info@data.govt.nz"/>
  </hyperlinks>
  <pageMargins left="0.7" right="0.7" top="0.75" bottom="0.75" header="0.3" footer="0.3"/>
  <pageSetup paperSize="8"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3"/>
  <sheetViews>
    <sheetView tabSelected="1" topLeftCell="A69" zoomScaleNormal="100" workbookViewId="0">
      <selection activeCell="B73" sqref="B73"/>
    </sheetView>
  </sheetViews>
  <sheetFormatPr defaultColWidth="9.140625" defaultRowHeight="12.75" x14ac:dyDescent="0.2"/>
  <cols>
    <col min="1" max="1" width="23.5703125" style="112" customWidth="1"/>
    <col min="2" max="2" width="16.28515625" style="123" customWidth="1"/>
    <col min="3" max="3" width="67.7109375" style="6" customWidth="1"/>
    <col min="4" max="4" width="28.140625" style="6" customWidth="1"/>
    <col min="5" max="7" width="11.5703125" style="1" bestFit="1" customWidth="1"/>
    <col min="8" max="16384" width="9.140625" style="1"/>
  </cols>
  <sheetData>
    <row r="1" spans="1:4" ht="36" customHeight="1" x14ac:dyDescent="0.2">
      <c r="A1" s="178" t="s">
        <v>26</v>
      </c>
      <c r="B1" s="178"/>
      <c r="C1" s="178"/>
      <c r="D1" s="178"/>
    </row>
    <row r="2" spans="1:4" ht="36" customHeight="1" x14ac:dyDescent="0.2">
      <c r="A2" s="104" t="s">
        <v>8</v>
      </c>
      <c r="B2" s="183" t="s">
        <v>108</v>
      </c>
      <c r="C2" s="183"/>
      <c r="D2" s="183"/>
    </row>
    <row r="3" spans="1:4" ht="36" customHeight="1" x14ac:dyDescent="0.2">
      <c r="A3" s="104" t="s">
        <v>9</v>
      </c>
      <c r="B3" s="184" t="s">
        <v>109</v>
      </c>
      <c r="C3" s="184"/>
      <c r="D3" s="184"/>
    </row>
    <row r="4" spans="1:4" ht="36" customHeight="1" x14ac:dyDescent="0.2">
      <c r="A4" s="104" t="s">
        <v>3</v>
      </c>
      <c r="B4" s="184" t="s">
        <v>296</v>
      </c>
      <c r="C4" s="184"/>
      <c r="D4" s="184"/>
    </row>
    <row r="5" spans="1:4" s="3" customFormat="1" ht="36" customHeight="1" x14ac:dyDescent="0.2">
      <c r="A5" s="185" t="s">
        <v>10</v>
      </c>
      <c r="B5" s="186"/>
      <c r="C5" s="186"/>
      <c r="D5" s="186"/>
    </row>
    <row r="6" spans="1:4" s="3" customFormat="1" ht="35.25" customHeight="1" x14ac:dyDescent="0.2">
      <c r="A6" s="187" t="s">
        <v>61</v>
      </c>
      <c r="B6" s="188"/>
      <c r="C6" s="188"/>
      <c r="D6" s="188"/>
    </row>
    <row r="7" spans="1:4" s="4" customFormat="1" ht="19.5" customHeight="1" x14ac:dyDescent="0.2">
      <c r="A7" s="181" t="s">
        <v>37</v>
      </c>
      <c r="B7" s="182"/>
      <c r="C7" s="182"/>
      <c r="D7" s="182"/>
    </row>
    <row r="8" spans="1:4" s="38" customFormat="1" ht="38.25" x14ac:dyDescent="0.2">
      <c r="A8" s="105" t="s">
        <v>28</v>
      </c>
      <c r="B8" s="119" t="s">
        <v>126</v>
      </c>
      <c r="C8" s="101" t="s">
        <v>64</v>
      </c>
      <c r="D8" s="101" t="s">
        <v>19</v>
      </c>
    </row>
    <row r="9" spans="1:4" ht="25.5" x14ac:dyDescent="0.2">
      <c r="A9" s="110" t="s">
        <v>110</v>
      </c>
      <c r="B9" s="120"/>
      <c r="C9" s="36" t="s">
        <v>113</v>
      </c>
      <c r="D9" s="36"/>
    </row>
    <row r="10" spans="1:4" s="131" customFormat="1" x14ac:dyDescent="0.2">
      <c r="A10" s="136"/>
      <c r="B10" s="129">
        <v>88.69</v>
      </c>
      <c r="C10" s="137"/>
      <c r="D10" s="130" t="s">
        <v>145</v>
      </c>
    </row>
    <row r="11" spans="1:4" s="131" customFormat="1" x14ac:dyDescent="0.2">
      <c r="A11" s="132"/>
      <c r="B11" s="129">
        <v>88.14</v>
      </c>
      <c r="C11" s="130"/>
      <c r="D11" s="130" t="s">
        <v>111</v>
      </c>
    </row>
    <row r="12" spans="1:4" s="131" customFormat="1" ht="25.5" x14ac:dyDescent="0.2">
      <c r="A12" s="132"/>
      <c r="B12" s="129">
        <v>17.739999999999998</v>
      </c>
      <c r="C12" s="130"/>
      <c r="D12" s="130" t="s">
        <v>112</v>
      </c>
    </row>
    <row r="13" spans="1:4" s="131" customFormat="1" x14ac:dyDescent="0.2">
      <c r="A13" s="132"/>
      <c r="B13" s="129">
        <v>16.66</v>
      </c>
      <c r="C13" s="130"/>
      <c r="D13" s="130" t="s">
        <v>107</v>
      </c>
    </row>
    <row r="14" spans="1:4" s="131" customFormat="1" x14ac:dyDescent="0.2">
      <c r="A14" s="132"/>
      <c r="B14" s="129">
        <v>15</v>
      </c>
      <c r="C14" s="130"/>
      <c r="D14" s="130" t="s">
        <v>132</v>
      </c>
    </row>
    <row r="15" spans="1:4" s="131" customFormat="1" x14ac:dyDescent="0.2">
      <c r="A15" s="151"/>
      <c r="B15" s="138"/>
      <c r="C15" s="139"/>
      <c r="D15" s="139"/>
    </row>
    <row r="16" spans="1:4" x14ac:dyDescent="0.2">
      <c r="A16" s="151"/>
      <c r="B16" s="138"/>
      <c r="C16" s="139"/>
      <c r="D16" s="139"/>
    </row>
    <row r="17" spans="1:7" ht="25.5" x14ac:dyDescent="0.2">
      <c r="A17" s="110" t="s">
        <v>134</v>
      </c>
      <c r="B17" s="120"/>
      <c r="C17" s="36" t="s">
        <v>124</v>
      </c>
      <c r="D17" s="36"/>
    </row>
    <row r="18" spans="1:7" ht="13.5" customHeight="1" x14ac:dyDescent="0.2">
      <c r="A18" s="132"/>
      <c r="B18" s="129">
        <v>120.25</v>
      </c>
      <c r="C18" s="130" t="s">
        <v>155</v>
      </c>
      <c r="D18" s="130" t="s">
        <v>119</v>
      </c>
      <c r="E18" s="131"/>
    </row>
    <row r="19" spans="1:7" x14ac:dyDescent="0.2">
      <c r="A19" s="132"/>
      <c r="B19" s="129">
        <v>257.61</v>
      </c>
      <c r="C19" s="130"/>
      <c r="D19" s="130" t="s">
        <v>139</v>
      </c>
      <c r="E19" s="131"/>
    </row>
    <row r="20" spans="1:7" s="131" customFormat="1" x14ac:dyDescent="0.2">
      <c r="A20" s="132"/>
      <c r="B20" s="129">
        <f>441.32+544.36</f>
        <v>985.68000000000006</v>
      </c>
      <c r="C20" s="130"/>
      <c r="D20" s="130" t="s">
        <v>123</v>
      </c>
    </row>
    <row r="21" spans="1:7" s="131" customFormat="1" x14ac:dyDescent="0.2">
      <c r="A21" s="132"/>
      <c r="B21" s="129">
        <v>314.66000000000003</v>
      </c>
      <c r="C21" s="130"/>
      <c r="D21" s="130" t="s">
        <v>147</v>
      </c>
    </row>
    <row r="22" spans="1:7" s="131" customFormat="1" x14ac:dyDescent="0.2">
      <c r="A22" s="132"/>
      <c r="B22" s="129">
        <v>10</v>
      </c>
      <c r="C22" s="130"/>
      <c r="D22" s="130" t="s">
        <v>132</v>
      </c>
    </row>
    <row r="23" spans="1:7" s="131" customFormat="1" x14ac:dyDescent="0.2">
      <c r="A23" s="132"/>
      <c r="B23" s="129">
        <f>14.41+63.38+36.44+63.56</f>
        <v>177.79000000000002</v>
      </c>
      <c r="C23" s="130"/>
      <c r="D23" s="130" t="s">
        <v>309</v>
      </c>
    </row>
    <row r="24" spans="1:7" ht="43.5" customHeight="1" x14ac:dyDescent="0.2">
      <c r="A24" s="132"/>
      <c r="B24" s="129">
        <f>11.27+8.91+135.26</f>
        <v>155.44</v>
      </c>
      <c r="C24" s="130"/>
      <c r="D24" s="130" t="s">
        <v>297</v>
      </c>
      <c r="E24" s="131"/>
    </row>
    <row r="25" spans="1:7" x14ac:dyDescent="0.2">
      <c r="A25" s="132"/>
      <c r="B25" s="129">
        <v>88.69</v>
      </c>
      <c r="C25" s="130"/>
      <c r="D25" s="130" t="s">
        <v>246</v>
      </c>
      <c r="E25" s="131"/>
    </row>
    <row r="26" spans="1:7" x14ac:dyDescent="0.2">
      <c r="A26" s="151"/>
      <c r="B26" s="138"/>
      <c r="C26" s="139"/>
      <c r="D26" s="139"/>
    </row>
    <row r="27" spans="1:7" x14ac:dyDescent="0.2">
      <c r="A27" s="151"/>
      <c r="B27" s="138"/>
      <c r="C27" s="139"/>
      <c r="D27" s="139"/>
    </row>
    <row r="28" spans="1:7" ht="25.5" x14ac:dyDescent="0.2">
      <c r="A28" s="106" t="s">
        <v>221</v>
      </c>
      <c r="B28" s="120"/>
      <c r="C28" s="36" t="s">
        <v>308</v>
      </c>
      <c r="D28" s="36"/>
    </row>
    <row r="29" spans="1:7" x14ac:dyDescent="0.2">
      <c r="A29" s="106"/>
      <c r="B29" s="129">
        <v>2730</v>
      </c>
      <c r="C29" s="36" t="s">
        <v>257</v>
      </c>
      <c r="D29" s="36" t="s">
        <v>117</v>
      </c>
      <c r="E29" s="120"/>
      <c r="F29" s="128"/>
      <c r="G29" s="120"/>
    </row>
    <row r="30" spans="1:7" x14ac:dyDescent="0.2">
      <c r="A30" s="106"/>
      <c r="B30" s="120">
        <v>2320</v>
      </c>
      <c r="C30" s="36" t="s">
        <v>223</v>
      </c>
      <c r="D30" s="36" t="s">
        <v>222</v>
      </c>
    </row>
    <row r="31" spans="1:7" x14ac:dyDescent="0.2">
      <c r="A31" s="162"/>
      <c r="B31" s="129">
        <f>35.95+48.24+135.36</f>
        <v>219.55</v>
      </c>
      <c r="C31" s="130"/>
      <c r="D31" s="130" t="s">
        <v>298</v>
      </c>
      <c r="F31" s="152"/>
    </row>
    <row r="32" spans="1:7" ht="25.5" x14ac:dyDescent="0.2">
      <c r="A32" s="132"/>
      <c r="B32" s="129">
        <v>575.13</v>
      </c>
      <c r="C32" s="130"/>
      <c r="D32" s="130" t="s">
        <v>312</v>
      </c>
    </row>
    <row r="33" spans="1:6" x14ac:dyDescent="0.2">
      <c r="A33" s="162"/>
      <c r="B33" s="129">
        <v>223.04</v>
      </c>
      <c r="C33" s="130"/>
      <c r="D33" s="130" t="s">
        <v>159</v>
      </c>
    </row>
    <row r="34" spans="1:6" x14ac:dyDescent="0.2">
      <c r="A34" s="162"/>
      <c r="B34" s="129">
        <v>106.97</v>
      </c>
      <c r="C34" s="130"/>
      <c r="D34" s="130" t="s">
        <v>281</v>
      </c>
    </row>
    <row r="35" spans="1:6" x14ac:dyDescent="0.2">
      <c r="A35" s="162"/>
      <c r="B35" s="129">
        <v>61.02</v>
      </c>
      <c r="C35" s="130"/>
      <c r="D35" s="130" t="s">
        <v>227</v>
      </c>
    </row>
    <row r="36" spans="1:6" x14ac:dyDescent="0.2">
      <c r="A36" s="106" t="s">
        <v>224</v>
      </c>
      <c r="B36" s="120"/>
      <c r="C36" s="36" t="s">
        <v>225</v>
      </c>
      <c r="D36" s="36"/>
    </row>
    <row r="37" spans="1:6" x14ac:dyDescent="0.2">
      <c r="A37" s="150"/>
      <c r="B37" s="138"/>
      <c r="C37" s="139"/>
      <c r="D37" s="139"/>
    </row>
    <row r="38" spans="1:6" x14ac:dyDescent="0.2">
      <c r="A38" s="150"/>
      <c r="B38" s="138"/>
      <c r="C38" s="139"/>
      <c r="D38" s="139"/>
    </row>
    <row r="39" spans="1:6" ht="15" customHeight="1" x14ac:dyDescent="0.2">
      <c r="A39" s="106" t="s">
        <v>226</v>
      </c>
      <c r="B39" s="120"/>
      <c r="C39" s="36" t="s">
        <v>245</v>
      </c>
      <c r="D39" s="36"/>
      <c r="E39" s="112"/>
    </row>
    <row r="40" spans="1:6" x14ac:dyDescent="0.2">
      <c r="A40" s="106"/>
      <c r="B40" s="129">
        <v>763.15</v>
      </c>
      <c r="C40" s="36"/>
      <c r="D40" s="36" t="s">
        <v>222</v>
      </c>
      <c r="E40" s="112"/>
    </row>
    <row r="41" spans="1:6" x14ac:dyDescent="0.2">
      <c r="A41" s="132"/>
      <c r="B41" s="129">
        <f>680*13</f>
        <v>8840</v>
      </c>
      <c r="C41" s="130"/>
      <c r="D41" s="130" t="s">
        <v>310</v>
      </c>
      <c r="F41" s="152"/>
    </row>
    <row r="42" spans="1:6" x14ac:dyDescent="0.2">
      <c r="A42" s="162"/>
      <c r="B42" s="129">
        <f>49.08+41.36</f>
        <v>90.44</v>
      </c>
      <c r="C42" s="130"/>
      <c r="D42" s="130" t="s">
        <v>286</v>
      </c>
    </row>
    <row r="43" spans="1:6" x14ac:dyDescent="0.2">
      <c r="A43" s="162"/>
      <c r="B43" s="129">
        <f>19.46+19.35+13.62+16.27+15.05+95.48</f>
        <v>179.23000000000002</v>
      </c>
      <c r="C43" s="130"/>
      <c r="D43" s="130" t="s">
        <v>287</v>
      </c>
    </row>
    <row r="44" spans="1:6" x14ac:dyDescent="0.2">
      <c r="A44" s="132"/>
      <c r="B44" s="129">
        <v>391.51</v>
      </c>
      <c r="C44" s="130"/>
      <c r="D44" s="130" t="s">
        <v>284</v>
      </c>
    </row>
    <row r="45" spans="1:6" x14ac:dyDescent="0.2">
      <c r="A45" s="132"/>
      <c r="B45" s="129">
        <v>280.36</v>
      </c>
      <c r="C45" s="130"/>
      <c r="D45" s="130" t="s">
        <v>285</v>
      </c>
      <c r="F45" s="123"/>
    </row>
    <row r="46" spans="1:6" x14ac:dyDescent="0.2">
      <c r="A46" s="150"/>
      <c r="B46" s="138"/>
      <c r="C46" s="139"/>
      <c r="D46" s="139"/>
    </row>
    <row r="47" spans="1:6" x14ac:dyDescent="0.2">
      <c r="A47" s="150"/>
      <c r="B47" s="138"/>
      <c r="C47" s="139"/>
      <c r="D47" s="139"/>
    </row>
    <row r="48" spans="1:6" ht="25.5" x14ac:dyDescent="0.2">
      <c r="A48" s="162" t="s">
        <v>228</v>
      </c>
      <c r="B48" s="129"/>
      <c r="C48" s="130" t="s">
        <v>271</v>
      </c>
      <c r="D48" s="130" t="s">
        <v>270</v>
      </c>
    </row>
    <row r="49" spans="1:6" x14ac:dyDescent="0.2">
      <c r="A49" s="162"/>
      <c r="B49" s="129">
        <v>190</v>
      </c>
      <c r="C49" s="129"/>
      <c r="D49" s="130" t="s">
        <v>272</v>
      </c>
    </row>
    <row r="50" spans="1:6" x14ac:dyDescent="0.2">
      <c r="A50" s="162"/>
      <c r="B50" s="129">
        <f>78.65+49.65</f>
        <v>128.30000000000001</v>
      </c>
      <c r="C50" s="130"/>
      <c r="D50" s="130" t="s">
        <v>159</v>
      </c>
    </row>
    <row r="51" spans="1:6" ht="15" customHeight="1" x14ac:dyDescent="0.2">
      <c r="A51" s="173"/>
      <c r="B51" s="147">
        <v>66.790000000000006</v>
      </c>
      <c r="C51" s="147"/>
      <c r="D51" s="147" t="s">
        <v>307</v>
      </c>
      <c r="E51" s="147"/>
      <c r="F51" s="172"/>
    </row>
    <row r="52" spans="1:6" x14ac:dyDescent="0.2">
      <c r="A52" s="162"/>
      <c r="B52" s="129">
        <f>183.09+837.52</f>
        <v>1020.61</v>
      </c>
      <c r="C52" s="130"/>
      <c r="D52" s="130" t="s">
        <v>117</v>
      </c>
    </row>
    <row r="53" spans="1:6" x14ac:dyDescent="0.2">
      <c r="A53" s="162"/>
      <c r="B53" s="129">
        <f>(60.95+151.72+49.03)</f>
        <v>261.70000000000005</v>
      </c>
      <c r="C53" s="130"/>
      <c r="D53" s="130" t="s">
        <v>229</v>
      </c>
    </row>
    <row r="54" spans="1:6" x14ac:dyDescent="0.2">
      <c r="A54" s="140"/>
      <c r="B54" s="17">
        <v>17.39</v>
      </c>
      <c r="C54" s="141"/>
      <c r="D54" s="130" t="s">
        <v>167</v>
      </c>
    </row>
    <row r="55" spans="1:6" ht="38.25" x14ac:dyDescent="0.2">
      <c r="A55" s="132"/>
      <c r="B55" s="129">
        <f>395.88+3.96</f>
        <v>399.84</v>
      </c>
      <c r="C55" s="130"/>
      <c r="D55" s="130" t="s">
        <v>313</v>
      </c>
    </row>
    <row r="56" spans="1:6" x14ac:dyDescent="0.2">
      <c r="A56" s="151"/>
      <c r="B56" s="138"/>
      <c r="C56" s="139"/>
      <c r="D56" s="139"/>
    </row>
    <row r="57" spans="1:6" s="131" customFormat="1" x14ac:dyDescent="0.2">
      <c r="A57" s="150"/>
      <c r="B57" s="138"/>
      <c r="C57" s="139"/>
      <c r="D57" s="139"/>
      <c r="E57" s="1"/>
      <c r="F57" s="1"/>
    </row>
    <row r="58" spans="1:6" ht="12.75" customHeight="1" x14ac:dyDescent="0.2">
      <c r="A58" s="132" t="s">
        <v>130</v>
      </c>
      <c r="B58" s="129">
        <f>16+25+25+45</f>
        <v>111</v>
      </c>
      <c r="C58" s="130"/>
      <c r="D58" s="130" t="s">
        <v>133</v>
      </c>
      <c r="E58" s="131"/>
      <c r="F58" s="131"/>
    </row>
    <row r="59" spans="1:6" x14ac:dyDescent="0.2">
      <c r="A59" s="107" t="s">
        <v>34</v>
      </c>
      <c r="B59" s="121"/>
      <c r="C59" s="36"/>
      <c r="D59" s="36"/>
    </row>
    <row r="60" spans="1:6" x14ac:dyDescent="0.2">
      <c r="A60" s="106"/>
      <c r="B60" s="120"/>
      <c r="C60" s="36"/>
      <c r="D60" s="36"/>
    </row>
    <row r="61" spans="1:6" hidden="1" x14ac:dyDescent="0.2">
      <c r="A61" s="106"/>
      <c r="B61" s="120"/>
      <c r="C61" s="36"/>
      <c r="D61" s="36"/>
    </row>
    <row r="62" spans="1:6" ht="19.5" customHeight="1" x14ac:dyDescent="0.2">
      <c r="A62" s="106"/>
      <c r="B62" s="120"/>
      <c r="C62" s="36"/>
      <c r="D62" s="36"/>
    </row>
    <row r="63" spans="1:6" s="4" customFormat="1" ht="19.5" customHeight="1" x14ac:dyDescent="0.2">
      <c r="A63" s="108" t="s">
        <v>4</v>
      </c>
      <c r="B63" s="122">
        <f>SUM(B9:B62)</f>
        <v>21312.379999999997</v>
      </c>
      <c r="C63" s="36"/>
      <c r="D63" s="36"/>
      <c r="E63" s="1"/>
      <c r="F63" s="1"/>
    </row>
    <row r="64" spans="1:6" s="38" customFormat="1" ht="37.5" customHeight="1" x14ac:dyDescent="0.2">
      <c r="A64" s="189" t="s">
        <v>17</v>
      </c>
      <c r="B64" s="190"/>
      <c r="C64" s="190"/>
      <c r="D64" s="117"/>
      <c r="E64" s="4"/>
      <c r="F64" s="4"/>
    </row>
    <row r="65" spans="1:6" s="134" customFormat="1" ht="38.25" x14ac:dyDescent="0.2">
      <c r="A65" s="105" t="s">
        <v>28</v>
      </c>
      <c r="B65" s="119" t="s">
        <v>127</v>
      </c>
      <c r="C65" s="101" t="s">
        <v>65</v>
      </c>
      <c r="D65" s="101" t="s">
        <v>18</v>
      </c>
      <c r="E65" s="38"/>
      <c r="F65" s="38"/>
    </row>
    <row r="66" spans="1:6" s="134" customFormat="1" x14ac:dyDescent="0.2">
      <c r="A66" s="164" t="s">
        <v>140</v>
      </c>
      <c r="B66" s="165">
        <v>365.22</v>
      </c>
      <c r="C66" s="137" t="s">
        <v>201</v>
      </c>
      <c r="D66" s="137" t="s">
        <v>117</v>
      </c>
      <c r="E66" s="135" t="s">
        <v>141</v>
      </c>
    </row>
    <row r="67" spans="1:6" s="133" customFormat="1" x14ac:dyDescent="0.2">
      <c r="A67" s="164"/>
      <c r="B67" s="165"/>
      <c r="C67" s="137"/>
      <c r="D67" s="137"/>
      <c r="E67" s="135"/>
      <c r="F67" s="134"/>
    </row>
    <row r="68" spans="1:6" s="133" customFormat="1" x14ac:dyDescent="0.2">
      <c r="A68" s="166">
        <v>42915</v>
      </c>
      <c r="B68" s="167">
        <v>38.090000000000003</v>
      </c>
      <c r="C68" s="168" t="s">
        <v>135</v>
      </c>
      <c r="D68" s="168" t="s">
        <v>136</v>
      </c>
    </row>
    <row r="69" spans="1:6" s="133" customFormat="1" x14ac:dyDescent="0.2">
      <c r="A69" s="166">
        <v>42915</v>
      </c>
      <c r="B69" s="167">
        <v>32.26</v>
      </c>
      <c r="C69" s="168" t="s">
        <v>135</v>
      </c>
      <c r="D69" s="168" t="s">
        <v>137</v>
      </c>
    </row>
    <row r="70" spans="1:6" s="133" customFormat="1" x14ac:dyDescent="0.2">
      <c r="A70" s="166">
        <v>42915</v>
      </c>
      <c r="B70" s="167">
        <v>58.52</v>
      </c>
      <c r="C70" s="168" t="s">
        <v>135</v>
      </c>
      <c r="D70" s="168" t="s">
        <v>138</v>
      </c>
    </row>
    <row r="71" spans="1:6" s="131" customFormat="1" x14ac:dyDescent="0.2">
      <c r="A71" s="166"/>
      <c r="B71" s="167"/>
      <c r="C71" s="168"/>
      <c r="D71" s="168"/>
      <c r="E71" s="133"/>
      <c r="F71" s="133"/>
    </row>
    <row r="72" spans="1:6" s="131" customFormat="1" ht="25.5" x14ac:dyDescent="0.2">
      <c r="A72" s="166" t="s">
        <v>314</v>
      </c>
      <c r="B72" s="167">
        <v>342.61</v>
      </c>
      <c r="C72" s="137" t="s">
        <v>204</v>
      </c>
      <c r="D72" s="168" t="s">
        <v>315</v>
      </c>
      <c r="E72" s="133"/>
      <c r="F72" s="133"/>
    </row>
    <row r="73" spans="1:6" s="131" customFormat="1" ht="25.5" x14ac:dyDescent="0.2">
      <c r="A73" s="136">
        <v>42920</v>
      </c>
      <c r="B73" s="129">
        <v>360.21</v>
      </c>
      <c r="C73" s="137" t="s">
        <v>204</v>
      </c>
      <c r="D73" s="130" t="s">
        <v>106</v>
      </c>
    </row>
    <row r="74" spans="1:6" s="131" customFormat="1" ht="25.5" x14ac:dyDescent="0.2">
      <c r="A74" s="136">
        <v>42920</v>
      </c>
      <c r="B74" s="129">
        <v>1282.6099999999999</v>
      </c>
      <c r="C74" s="137" t="s">
        <v>204</v>
      </c>
      <c r="D74" s="130" t="s">
        <v>203</v>
      </c>
    </row>
    <row r="75" spans="1:6" s="131" customFormat="1" ht="25.5" x14ac:dyDescent="0.2">
      <c r="A75" s="136">
        <v>42921</v>
      </c>
      <c r="B75" s="129">
        <v>10.43</v>
      </c>
      <c r="C75" s="137" t="s">
        <v>121</v>
      </c>
      <c r="D75" s="130" t="s">
        <v>107</v>
      </c>
    </row>
    <row r="76" spans="1:6" s="131" customFormat="1" ht="25.5" x14ac:dyDescent="0.2">
      <c r="A76" s="136">
        <v>42922</v>
      </c>
      <c r="B76" s="129">
        <v>21.65</v>
      </c>
      <c r="C76" s="137" t="s">
        <v>121</v>
      </c>
      <c r="D76" s="130" t="s">
        <v>107</v>
      </c>
    </row>
    <row r="77" spans="1:6" s="131" customFormat="1" ht="25.5" x14ac:dyDescent="0.2">
      <c r="A77" s="136">
        <v>42923</v>
      </c>
      <c r="B77" s="129">
        <v>40</v>
      </c>
      <c r="C77" s="137" t="s">
        <v>121</v>
      </c>
      <c r="D77" s="130" t="s">
        <v>107</v>
      </c>
    </row>
    <row r="78" spans="1:6" s="131" customFormat="1" ht="25.5" x14ac:dyDescent="0.2">
      <c r="A78" s="136">
        <v>42926</v>
      </c>
      <c r="B78" s="129">
        <v>81.3</v>
      </c>
      <c r="C78" s="137" t="s">
        <v>121</v>
      </c>
      <c r="D78" s="130" t="s">
        <v>122</v>
      </c>
    </row>
    <row r="79" spans="1:6" ht="25.5" x14ac:dyDescent="0.2">
      <c r="A79" s="136">
        <v>42925</v>
      </c>
      <c r="B79" s="129">
        <v>207.91</v>
      </c>
      <c r="C79" s="137" t="s">
        <v>121</v>
      </c>
      <c r="D79" s="130" t="s">
        <v>202</v>
      </c>
      <c r="E79" s="131"/>
      <c r="F79" s="131"/>
    </row>
    <row r="80" spans="1:6" s="131" customFormat="1" x14ac:dyDescent="0.2">
      <c r="A80" s="109"/>
      <c r="B80" s="120"/>
      <c r="C80" s="36"/>
      <c r="D80" s="36"/>
      <c r="E80" s="1"/>
      <c r="F80" s="1"/>
    </row>
    <row r="81" spans="1:6" x14ac:dyDescent="0.2">
      <c r="A81" s="136" t="s">
        <v>114</v>
      </c>
      <c r="B81" s="129">
        <v>411.48</v>
      </c>
      <c r="C81" s="130" t="s">
        <v>115</v>
      </c>
      <c r="D81" s="130" t="s">
        <v>116</v>
      </c>
      <c r="E81" s="131"/>
      <c r="F81" s="131"/>
    </row>
    <row r="82" spans="1:6" s="131" customFormat="1" x14ac:dyDescent="0.2">
      <c r="A82" s="136">
        <v>42942</v>
      </c>
      <c r="B82" s="129">
        <v>217.39</v>
      </c>
      <c r="C82" s="130" t="s">
        <v>115</v>
      </c>
      <c r="D82" s="130" t="s">
        <v>117</v>
      </c>
      <c r="E82" s="176"/>
    </row>
    <row r="83" spans="1:6" x14ac:dyDescent="0.2">
      <c r="A83" s="136">
        <v>42942</v>
      </c>
      <c r="B83" s="129">
        <v>113.17</v>
      </c>
      <c r="C83" s="130" t="s">
        <v>115</v>
      </c>
      <c r="D83" s="130" t="s">
        <v>118</v>
      </c>
    </row>
    <row r="84" spans="1:6" x14ac:dyDescent="0.2">
      <c r="A84" s="136">
        <v>42942</v>
      </c>
      <c r="B84" s="129">
        <v>50.87</v>
      </c>
      <c r="C84" s="130" t="s">
        <v>115</v>
      </c>
      <c r="D84" s="130" t="s">
        <v>142</v>
      </c>
    </row>
    <row r="85" spans="1:6" x14ac:dyDescent="0.2">
      <c r="A85" s="136">
        <v>42942</v>
      </c>
      <c r="B85" s="129">
        <v>17.739999999999998</v>
      </c>
      <c r="C85" s="130" t="s">
        <v>115</v>
      </c>
      <c r="D85" s="130" t="s">
        <v>148</v>
      </c>
    </row>
    <row r="86" spans="1:6" s="131" customFormat="1" x14ac:dyDescent="0.2">
      <c r="A86" s="109"/>
      <c r="B86" s="120"/>
      <c r="C86" s="36"/>
      <c r="D86" s="36"/>
      <c r="E86" s="1"/>
      <c r="F86" s="1"/>
    </row>
    <row r="87" spans="1:6" s="131" customFormat="1" x14ac:dyDescent="0.2">
      <c r="A87" s="136">
        <v>42956</v>
      </c>
      <c r="B87" s="129">
        <v>359.83</v>
      </c>
      <c r="C87" s="130" t="s">
        <v>120</v>
      </c>
      <c r="D87" s="130" t="s">
        <v>105</v>
      </c>
    </row>
    <row r="88" spans="1:6" x14ac:dyDescent="0.2">
      <c r="A88" s="136">
        <v>42956</v>
      </c>
      <c r="B88" s="129">
        <v>49.88</v>
      </c>
      <c r="C88" s="130" t="s">
        <v>120</v>
      </c>
      <c r="D88" s="130" t="s">
        <v>119</v>
      </c>
      <c r="E88" s="131"/>
      <c r="F88" s="131"/>
    </row>
    <row r="89" spans="1:6" x14ac:dyDescent="0.2">
      <c r="A89" s="136">
        <v>42956</v>
      </c>
      <c r="B89" s="129">
        <v>21.39</v>
      </c>
      <c r="C89" s="130" t="s">
        <v>120</v>
      </c>
      <c r="D89" s="130" t="s">
        <v>125</v>
      </c>
    </row>
    <row r="90" spans="1:6" x14ac:dyDescent="0.2">
      <c r="A90" s="136">
        <v>42956</v>
      </c>
      <c r="B90" s="129">
        <v>29.56</v>
      </c>
      <c r="C90" s="130" t="s">
        <v>120</v>
      </c>
      <c r="D90" s="130" t="s">
        <v>142</v>
      </c>
    </row>
    <row r="91" spans="1:6" s="131" customFormat="1" x14ac:dyDescent="0.2">
      <c r="A91" s="136"/>
      <c r="B91" s="129"/>
      <c r="C91" s="130"/>
      <c r="D91" s="130"/>
      <c r="E91" s="1"/>
      <c r="F91" s="1"/>
    </row>
    <row r="92" spans="1:6" s="131" customFormat="1" ht="25.5" x14ac:dyDescent="0.2">
      <c r="A92" s="136">
        <v>42963</v>
      </c>
      <c r="B92" s="129">
        <f>290.97</f>
        <v>290.97000000000003</v>
      </c>
      <c r="C92" s="130" t="s">
        <v>299</v>
      </c>
      <c r="D92" s="130" t="s">
        <v>128</v>
      </c>
    </row>
    <row r="93" spans="1:6" s="131" customFormat="1" x14ac:dyDescent="0.2">
      <c r="A93" s="136">
        <v>42963</v>
      </c>
      <c r="B93" s="129">
        <v>21.13</v>
      </c>
      <c r="C93" s="130" t="s">
        <v>252</v>
      </c>
      <c r="D93" s="130" t="s">
        <v>253</v>
      </c>
    </row>
    <row r="94" spans="1:6" x14ac:dyDescent="0.2">
      <c r="A94" s="136">
        <v>42964</v>
      </c>
      <c r="B94" s="129">
        <v>11.3</v>
      </c>
      <c r="C94" s="130" t="s">
        <v>252</v>
      </c>
      <c r="D94" s="130" t="s">
        <v>254</v>
      </c>
      <c r="E94" s="131"/>
      <c r="F94" s="131"/>
    </row>
    <row r="95" spans="1:6" x14ac:dyDescent="0.2">
      <c r="A95" s="109"/>
      <c r="B95" s="120"/>
      <c r="C95" s="36"/>
      <c r="D95" s="36"/>
    </row>
    <row r="96" spans="1:6" x14ac:dyDescent="0.2">
      <c r="A96" s="136">
        <v>42983</v>
      </c>
      <c r="B96" s="129">
        <f>239.32+77.48</f>
        <v>316.8</v>
      </c>
      <c r="C96" s="130" t="s">
        <v>144</v>
      </c>
      <c r="D96" s="130" t="s">
        <v>143</v>
      </c>
    </row>
    <row r="97" spans="1:4" x14ac:dyDescent="0.2">
      <c r="A97" s="136">
        <v>42983</v>
      </c>
      <c r="B97" s="129">
        <v>55.14</v>
      </c>
      <c r="C97" s="130" t="s">
        <v>144</v>
      </c>
      <c r="D97" s="130" t="s">
        <v>158</v>
      </c>
    </row>
    <row r="98" spans="1:4" x14ac:dyDescent="0.2">
      <c r="A98" s="136">
        <v>42983</v>
      </c>
      <c r="B98" s="129">
        <v>215.65</v>
      </c>
      <c r="C98" s="130" t="s">
        <v>144</v>
      </c>
      <c r="D98" s="130" t="s">
        <v>157</v>
      </c>
    </row>
    <row r="99" spans="1:4" x14ac:dyDescent="0.2">
      <c r="A99" s="136">
        <v>42983</v>
      </c>
      <c r="B99" s="129">
        <v>59.13</v>
      </c>
      <c r="C99" s="130" t="s">
        <v>144</v>
      </c>
      <c r="D99" s="130" t="s">
        <v>247</v>
      </c>
    </row>
    <row r="100" spans="1:4" x14ac:dyDescent="0.2">
      <c r="A100" s="136">
        <v>42984</v>
      </c>
      <c r="B100" s="129">
        <v>30.89</v>
      </c>
      <c r="C100" s="130" t="s">
        <v>144</v>
      </c>
      <c r="D100" s="130" t="s">
        <v>172</v>
      </c>
    </row>
    <row r="101" spans="1:4" x14ac:dyDescent="0.2">
      <c r="A101" s="109"/>
      <c r="B101" s="120"/>
      <c r="D101" s="36"/>
    </row>
    <row r="102" spans="1:4" x14ac:dyDescent="0.2">
      <c r="A102" s="136">
        <v>42999</v>
      </c>
      <c r="B102" s="129">
        <v>458.83</v>
      </c>
      <c r="C102" s="130" t="s">
        <v>160</v>
      </c>
      <c r="D102" s="130" t="s">
        <v>143</v>
      </c>
    </row>
    <row r="103" spans="1:4" x14ac:dyDescent="0.2">
      <c r="A103" s="136">
        <v>42999</v>
      </c>
      <c r="B103" s="129">
        <v>221.74</v>
      </c>
      <c r="C103" s="130" t="s">
        <v>160</v>
      </c>
      <c r="D103" s="130" t="s">
        <v>117</v>
      </c>
    </row>
    <row r="104" spans="1:4" x14ac:dyDescent="0.2">
      <c r="A104" s="136">
        <v>42999</v>
      </c>
      <c r="B104" s="129">
        <v>41.74</v>
      </c>
      <c r="C104" s="130" t="s">
        <v>160</v>
      </c>
      <c r="D104" s="130" t="s">
        <v>250</v>
      </c>
    </row>
    <row r="105" spans="1:4" x14ac:dyDescent="0.2">
      <c r="A105" s="136">
        <v>42999</v>
      </c>
      <c r="B105" s="129">
        <v>71.739999999999995</v>
      </c>
      <c r="C105" s="130" t="s">
        <v>160</v>
      </c>
      <c r="D105" s="130" t="s">
        <v>171</v>
      </c>
    </row>
    <row r="106" spans="1:4" x14ac:dyDescent="0.2">
      <c r="A106" s="136">
        <v>43000</v>
      </c>
      <c r="B106" s="129">
        <v>83.39</v>
      </c>
      <c r="C106" s="130" t="s">
        <v>160</v>
      </c>
      <c r="D106" s="130" t="s">
        <v>170</v>
      </c>
    </row>
    <row r="107" spans="1:4" ht="25.5" x14ac:dyDescent="0.2">
      <c r="A107" s="136">
        <v>43000</v>
      </c>
      <c r="B107" s="129">
        <v>26.52</v>
      </c>
      <c r="C107" s="130" t="s">
        <v>160</v>
      </c>
      <c r="D107" s="130" t="s">
        <v>249</v>
      </c>
    </row>
    <row r="108" spans="1:4" x14ac:dyDescent="0.2">
      <c r="A108" s="109"/>
      <c r="B108" s="120"/>
      <c r="C108" s="130"/>
      <c r="D108" s="36"/>
    </row>
    <row r="109" spans="1:4" x14ac:dyDescent="0.2">
      <c r="A109" s="136">
        <v>43004</v>
      </c>
      <c r="B109" s="129">
        <v>308.19</v>
      </c>
      <c r="C109" s="130" t="s">
        <v>163</v>
      </c>
      <c r="D109" s="130" t="s">
        <v>161</v>
      </c>
    </row>
    <row r="110" spans="1:4" x14ac:dyDescent="0.2">
      <c r="A110" s="136">
        <v>43004</v>
      </c>
      <c r="B110" s="129">
        <v>215.65</v>
      </c>
      <c r="C110" s="130" t="s">
        <v>163</v>
      </c>
      <c r="D110" s="130" t="s">
        <v>117</v>
      </c>
    </row>
    <row r="111" spans="1:4" x14ac:dyDescent="0.2">
      <c r="A111" s="136">
        <v>43004</v>
      </c>
      <c r="B111" s="129">
        <v>81.14</v>
      </c>
      <c r="C111" s="130" t="s">
        <v>163</v>
      </c>
      <c r="D111" s="130" t="s">
        <v>119</v>
      </c>
    </row>
    <row r="112" spans="1:4" x14ac:dyDescent="0.2">
      <c r="A112" s="136">
        <v>43004</v>
      </c>
      <c r="B112" s="129">
        <v>5.65</v>
      </c>
      <c r="C112" s="130" t="s">
        <v>163</v>
      </c>
      <c r="D112" s="130" t="s">
        <v>162</v>
      </c>
    </row>
    <row r="113" spans="1:4" x14ac:dyDescent="0.2">
      <c r="A113" s="136">
        <v>43005</v>
      </c>
      <c r="B113" s="129">
        <v>15.73</v>
      </c>
      <c r="C113" s="130" t="s">
        <v>163</v>
      </c>
      <c r="D113" s="130" t="s">
        <v>162</v>
      </c>
    </row>
    <row r="114" spans="1:4" x14ac:dyDescent="0.2">
      <c r="A114" s="136">
        <v>43005</v>
      </c>
      <c r="B114" s="129">
        <v>11.3</v>
      </c>
      <c r="C114" s="130" t="s">
        <v>163</v>
      </c>
      <c r="D114" s="130" t="s">
        <v>159</v>
      </c>
    </row>
    <row r="115" spans="1:4" x14ac:dyDescent="0.2">
      <c r="A115" s="136">
        <v>43004</v>
      </c>
      <c r="B115" s="129">
        <v>6.96</v>
      </c>
      <c r="C115" s="130" t="s">
        <v>163</v>
      </c>
      <c r="D115" s="130" t="s">
        <v>169</v>
      </c>
    </row>
    <row r="116" spans="1:4" x14ac:dyDescent="0.2">
      <c r="A116" s="136">
        <v>43004</v>
      </c>
      <c r="B116" s="129">
        <v>32.61</v>
      </c>
      <c r="C116" s="130" t="s">
        <v>163</v>
      </c>
      <c r="D116" s="130" t="s">
        <v>174</v>
      </c>
    </row>
    <row r="117" spans="1:4" ht="12.75" customHeight="1" x14ac:dyDescent="0.2">
      <c r="A117" s="140">
        <v>43005</v>
      </c>
      <c r="B117" s="17">
        <v>35.909999999999997</v>
      </c>
      <c r="C117" s="130" t="s">
        <v>163</v>
      </c>
      <c r="D117" s="130" t="s">
        <v>175</v>
      </c>
    </row>
    <row r="118" spans="1:4" x14ac:dyDescent="0.2">
      <c r="A118" s="140"/>
      <c r="B118" s="17"/>
      <c r="C118" s="141"/>
      <c r="D118" s="36"/>
    </row>
    <row r="119" spans="1:4" x14ac:dyDescent="0.2">
      <c r="A119" s="136" t="s">
        <v>164</v>
      </c>
      <c r="B119" s="129">
        <v>334.02</v>
      </c>
      <c r="C119" s="130" t="s">
        <v>165</v>
      </c>
      <c r="D119" s="130" t="s">
        <v>166</v>
      </c>
    </row>
    <row r="120" spans="1:4" x14ac:dyDescent="0.2">
      <c r="A120" s="136">
        <v>43011</v>
      </c>
      <c r="B120" s="129">
        <v>65</v>
      </c>
      <c r="C120" s="130" t="s">
        <v>165</v>
      </c>
      <c r="D120" s="130" t="s">
        <v>119</v>
      </c>
    </row>
    <row r="121" spans="1:4" ht="12.75" customHeight="1" x14ac:dyDescent="0.2">
      <c r="A121" s="136">
        <v>43011</v>
      </c>
      <c r="B121" s="129">
        <v>175.66</v>
      </c>
      <c r="C121" s="130" t="s">
        <v>165</v>
      </c>
      <c r="D121" s="130" t="s">
        <v>168</v>
      </c>
    </row>
    <row r="122" spans="1:4" ht="12.75" customHeight="1" x14ac:dyDescent="0.2">
      <c r="A122" s="140">
        <v>43012</v>
      </c>
      <c r="B122" s="17">
        <v>52.43</v>
      </c>
      <c r="C122" s="130" t="s">
        <v>165</v>
      </c>
      <c r="D122" s="130" t="s">
        <v>173</v>
      </c>
    </row>
    <row r="123" spans="1:4" ht="12.75" customHeight="1" x14ac:dyDescent="0.2">
      <c r="A123" s="140"/>
      <c r="B123" s="17"/>
      <c r="C123" s="130"/>
      <c r="D123" s="36"/>
    </row>
    <row r="124" spans="1:4" ht="12.75" customHeight="1" x14ac:dyDescent="0.2">
      <c r="A124" s="140">
        <v>43036</v>
      </c>
      <c r="B124" s="17">
        <v>497.57</v>
      </c>
      <c r="C124" s="130" t="s">
        <v>205</v>
      </c>
      <c r="D124" s="130" t="s">
        <v>116</v>
      </c>
    </row>
    <row r="125" spans="1:4" ht="12.75" customHeight="1" x14ac:dyDescent="0.2">
      <c r="A125" s="140">
        <v>43036</v>
      </c>
      <c r="B125" s="17">
        <v>340.87</v>
      </c>
      <c r="C125" s="130" t="s">
        <v>205</v>
      </c>
      <c r="D125" s="130" t="s">
        <v>117</v>
      </c>
    </row>
    <row r="126" spans="1:4" ht="12.75" customHeight="1" x14ac:dyDescent="0.2">
      <c r="A126" s="140">
        <v>43036</v>
      </c>
      <c r="B126" s="17">
        <v>41.13</v>
      </c>
      <c r="C126" s="130" t="s">
        <v>205</v>
      </c>
      <c r="D126" s="130" t="s">
        <v>208</v>
      </c>
    </row>
    <row r="127" spans="1:4" ht="12.75" customHeight="1" x14ac:dyDescent="0.2">
      <c r="A127" s="140">
        <v>43036</v>
      </c>
      <c r="B127" s="17">
        <v>62.09</v>
      </c>
      <c r="C127" s="130" t="s">
        <v>205</v>
      </c>
      <c r="D127" s="130" t="s">
        <v>207</v>
      </c>
    </row>
    <row r="128" spans="1:4" ht="12.75" customHeight="1" x14ac:dyDescent="0.2">
      <c r="A128" s="140">
        <v>43037</v>
      </c>
      <c r="B128" s="17">
        <v>70.260000000000005</v>
      </c>
      <c r="C128" s="130" t="s">
        <v>205</v>
      </c>
      <c r="D128" s="130" t="s">
        <v>206</v>
      </c>
    </row>
    <row r="129" spans="1:6" ht="12.75" customHeight="1" x14ac:dyDescent="0.2">
      <c r="A129" s="140">
        <v>43037</v>
      </c>
      <c r="B129" s="17">
        <v>44.87</v>
      </c>
      <c r="C129" s="130" t="s">
        <v>205</v>
      </c>
      <c r="D129" s="130" t="s">
        <v>209</v>
      </c>
    </row>
    <row r="130" spans="1:6" ht="12.75" customHeight="1" x14ac:dyDescent="0.2">
      <c r="A130" s="140">
        <v>43036</v>
      </c>
      <c r="B130" s="17">
        <v>29.56</v>
      </c>
      <c r="C130" s="130" t="s">
        <v>205</v>
      </c>
      <c r="D130" s="130" t="s">
        <v>247</v>
      </c>
    </row>
    <row r="131" spans="1:6" s="131" customFormat="1" x14ac:dyDescent="0.2">
      <c r="A131" s="140"/>
      <c r="B131" s="17"/>
      <c r="C131" s="130"/>
      <c r="D131" s="130"/>
      <c r="E131" s="1"/>
      <c r="F131" s="1"/>
    </row>
    <row r="132" spans="1:6" s="131" customFormat="1" x14ac:dyDescent="0.2">
      <c r="A132" s="136">
        <v>43041</v>
      </c>
      <c r="B132" s="129">
        <v>359.83</v>
      </c>
      <c r="C132" s="130" t="s">
        <v>181</v>
      </c>
      <c r="D132" s="130" t="s">
        <v>182</v>
      </c>
    </row>
    <row r="133" spans="1:6" s="131" customFormat="1" x14ac:dyDescent="0.2">
      <c r="A133" s="136">
        <v>43041</v>
      </c>
      <c r="B133" s="129">
        <v>173.04</v>
      </c>
      <c r="C133" s="130" t="s">
        <v>181</v>
      </c>
      <c r="D133" s="130" t="s">
        <v>168</v>
      </c>
    </row>
    <row r="134" spans="1:6" s="131" customFormat="1" x14ac:dyDescent="0.2">
      <c r="A134" s="136">
        <v>43041</v>
      </c>
      <c r="B134" s="129">
        <v>74.44</v>
      </c>
      <c r="C134" s="130" t="s">
        <v>181</v>
      </c>
      <c r="D134" s="130" t="s">
        <v>119</v>
      </c>
    </row>
    <row r="135" spans="1:6" s="131" customFormat="1" x14ac:dyDescent="0.2">
      <c r="A135" s="136">
        <v>43042</v>
      </c>
      <c r="B135" s="129">
        <v>44</v>
      </c>
      <c r="C135" s="130" t="s">
        <v>181</v>
      </c>
      <c r="D135" s="130" t="s">
        <v>183</v>
      </c>
    </row>
    <row r="136" spans="1:6" s="131" customFormat="1" x14ac:dyDescent="0.2">
      <c r="A136" s="136">
        <v>43042</v>
      </c>
      <c r="B136" s="129">
        <v>17.39</v>
      </c>
      <c r="C136" s="130" t="s">
        <v>181</v>
      </c>
      <c r="D136" s="130" t="s">
        <v>183</v>
      </c>
    </row>
    <row r="137" spans="1:6" s="131" customFormat="1" x14ac:dyDescent="0.2">
      <c r="A137" s="136">
        <v>43041</v>
      </c>
      <c r="B137" s="129">
        <v>28.4</v>
      </c>
      <c r="C137" s="130" t="s">
        <v>181</v>
      </c>
      <c r="D137" s="130" t="s">
        <v>184</v>
      </c>
    </row>
    <row r="138" spans="1:6" s="131" customFormat="1" x14ac:dyDescent="0.2">
      <c r="A138" s="136">
        <v>43041</v>
      </c>
      <c r="B138" s="129">
        <v>32.61</v>
      </c>
      <c r="C138" s="130" t="s">
        <v>181</v>
      </c>
      <c r="D138" s="130" t="s">
        <v>185</v>
      </c>
    </row>
    <row r="139" spans="1:6" s="131" customFormat="1" x14ac:dyDescent="0.2">
      <c r="A139" s="136">
        <v>43042</v>
      </c>
      <c r="B139" s="129">
        <v>45.91</v>
      </c>
      <c r="C139" s="130" t="s">
        <v>181</v>
      </c>
      <c r="D139" s="130" t="s">
        <v>186</v>
      </c>
    </row>
    <row r="140" spans="1:6" s="131" customFormat="1" x14ac:dyDescent="0.2">
      <c r="A140" s="136">
        <v>43042</v>
      </c>
      <c r="B140" s="129">
        <v>20.87</v>
      </c>
      <c r="C140" s="130" t="s">
        <v>181</v>
      </c>
      <c r="D140" s="130" t="s">
        <v>210</v>
      </c>
    </row>
    <row r="141" spans="1:6" s="131" customFormat="1" x14ac:dyDescent="0.2">
      <c r="A141" s="136">
        <v>43042</v>
      </c>
      <c r="B141" s="129">
        <v>59.13</v>
      </c>
      <c r="C141" s="130" t="s">
        <v>181</v>
      </c>
      <c r="D141" s="130" t="s">
        <v>211</v>
      </c>
    </row>
    <row r="142" spans="1:6" s="131" customFormat="1" x14ac:dyDescent="0.2">
      <c r="A142" s="136"/>
      <c r="B142" s="129"/>
      <c r="C142" s="130"/>
      <c r="D142" s="130"/>
    </row>
    <row r="143" spans="1:6" s="131" customFormat="1" x14ac:dyDescent="0.2">
      <c r="A143" s="136">
        <v>43061</v>
      </c>
      <c r="B143" s="129">
        <v>437.31</v>
      </c>
      <c r="C143" s="130" t="s">
        <v>187</v>
      </c>
      <c r="D143" s="130" t="s">
        <v>182</v>
      </c>
    </row>
    <row r="144" spans="1:6" s="131" customFormat="1" x14ac:dyDescent="0.2">
      <c r="A144" s="136">
        <v>43061</v>
      </c>
      <c r="B144" s="129">
        <v>173.04</v>
      </c>
      <c r="C144" s="130" t="s">
        <v>187</v>
      </c>
      <c r="D144" s="130" t="s">
        <v>168</v>
      </c>
    </row>
    <row r="145" spans="1:4" s="131" customFormat="1" x14ac:dyDescent="0.2">
      <c r="A145" s="136">
        <v>43061</v>
      </c>
      <c r="B145" s="129">
        <v>28.35</v>
      </c>
      <c r="C145" s="130" t="s">
        <v>187</v>
      </c>
      <c r="D145" s="130" t="s">
        <v>189</v>
      </c>
    </row>
    <row r="146" spans="1:4" s="131" customFormat="1" x14ac:dyDescent="0.2">
      <c r="A146" s="136">
        <v>43061</v>
      </c>
      <c r="B146" s="129">
        <v>44.66</v>
      </c>
      <c r="C146" s="130" t="s">
        <v>187</v>
      </c>
      <c r="D146" s="130" t="s">
        <v>119</v>
      </c>
    </row>
    <row r="147" spans="1:4" s="131" customFormat="1" x14ac:dyDescent="0.2">
      <c r="A147" s="136">
        <v>43061</v>
      </c>
      <c r="B147" s="129">
        <v>15.22</v>
      </c>
      <c r="C147" s="130" t="s">
        <v>187</v>
      </c>
      <c r="D147" s="130" t="s">
        <v>107</v>
      </c>
    </row>
    <row r="148" spans="1:4" s="131" customFormat="1" x14ac:dyDescent="0.2">
      <c r="A148" s="136">
        <v>43061</v>
      </c>
      <c r="B148" s="129">
        <v>41.39</v>
      </c>
      <c r="C148" s="130" t="s">
        <v>187</v>
      </c>
      <c r="D148" s="130" t="s">
        <v>136</v>
      </c>
    </row>
    <row r="149" spans="1:4" s="131" customFormat="1" x14ac:dyDescent="0.2">
      <c r="A149" s="136">
        <v>43062</v>
      </c>
      <c r="B149" s="129">
        <v>35.22</v>
      </c>
      <c r="C149" s="130" t="s">
        <v>187</v>
      </c>
      <c r="D149" s="130" t="s">
        <v>212</v>
      </c>
    </row>
    <row r="150" spans="1:4" s="131" customFormat="1" x14ac:dyDescent="0.2">
      <c r="A150" s="136"/>
      <c r="B150" s="129"/>
      <c r="C150" s="130"/>
      <c r="D150" s="130"/>
    </row>
    <row r="151" spans="1:4" s="131" customFormat="1" x14ac:dyDescent="0.2">
      <c r="A151" s="136">
        <v>43069</v>
      </c>
      <c r="B151" s="129">
        <v>355.54</v>
      </c>
      <c r="C151" s="130" t="s">
        <v>188</v>
      </c>
      <c r="D151" s="130" t="s">
        <v>182</v>
      </c>
    </row>
    <row r="152" spans="1:4" s="131" customFormat="1" x14ac:dyDescent="0.2">
      <c r="A152" s="136">
        <v>43069</v>
      </c>
      <c r="B152" s="129">
        <v>246.95</v>
      </c>
      <c r="C152" s="130" t="s">
        <v>188</v>
      </c>
      <c r="D152" s="130" t="s">
        <v>168</v>
      </c>
    </row>
    <row r="153" spans="1:4" s="131" customFormat="1" x14ac:dyDescent="0.2">
      <c r="A153" s="136">
        <v>43069</v>
      </c>
      <c r="B153" s="129">
        <v>44.66</v>
      </c>
      <c r="C153" s="130" t="s">
        <v>188</v>
      </c>
      <c r="D153" s="130" t="s">
        <v>119</v>
      </c>
    </row>
    <row r="154" spans="1:4" s="131" customFormat="1" x14ac:dyDescent="0.2">
      <c r="A154" s="140">
        <v>43069</v>
      </c>
      <c r="B154" s="17">
        <v>16.170000000000002</v>
      </c>
      <c r="C154" s="141" t="s">
        <v>188</v>
      </c>
      <c r="D154" s="130" t="s">
        <v>189</v>
      </c>
    </row>
    <row r="155" spans="1:4" s="131" customFormat="1" x14ac:dyDescent="0.2">
      <c r="A155" s="136">
        <v>43069</v>
      </c>
      <c r="B155" s="129">
        <v>31.39</v>
      </c>
      <c r="C155" s="130" t="s">
        <v>188</v>
      </c>
      <c r="D155" s="130" t="s">
        <v>200</v>
      </c>
    </row>
    <row r="156" spans="1:4" s="131" customFormat="1" x14ac:dyDescent="0.2">
      <c r="A156" s="136">
        <v>43070</v>
      </c>
      <c r="B156" s="129">
        <v>36.35</v>
      </c>
      <c r="C156" s="130" t="s">
        <v>188</v>
      </c>
      <c r="D156" s="130" t="s">
        <v>212</v>
      </c>
    </row>
    <row r="157" spans="1:4" s="131" customFormat="1" x14ac:dyDescent="0.2">
      <c r="A157" s="136"/>
      <c r="B157" s="129"/>
      <c r="C157" s="130"/>
      <c r="D157" s="130"/>
    </row>
    <row r="158" spans="1:4" s="131" customFormat="1" x14ac:dyDescent="0.2">
      <c r="A158" s="136">
        <v>43077</v>
      </c>
      <c r="B158" s="129">
        <v>458.83</v>
      </c>
      <c r="C158" s="130" t="s">
        <v>300</v>
      </c>
      <c r="D158" s="130" t="s">
        <v>182</v>
      </c>
    </row>
    <row r="159" spans="1:4" s="131" customFormat="1" x14ac:dyDescent="0.2">
      <c r="A159" s="136">
        <v>43077</v>
      </c>
      <c r="B159" s="129">
        <v>149.74</v>
      </c>
      <c r="C159" s="130" t="s">
        <v>300</v>
      </c>
      <c r="D159" s="130" t="s">
        <v>119</v>
      </c>
    </row>
    <row r="160" spans="1:4" s="131" customFormat="1" x14ac:dyDescent="0.2">
      <c r="A160" s="136">
        <v>43077</v>
      </c>
      <c r="B160" s="129">
        <v>30.43</v>
      </c>
      <c r="C160" s="130" t="s">
        <v>300</v>
      </c>
      <c r="D160" s="130" t="s">
        <v>248</v>
      </c>
    </row>
    <row r="161" spans="1:6" s="131" customFormat="1" x14ac:dyDescent="0.2">
      <c r="A161" s="136">
        <v>43079</v>
      </c>
      <c r="B161" s="129">
        <v>34.78</v>
      </c>
      <c r="C161" s="130" t="s">
        <v>300</v>
      </c>
      <c r="D161" s="130" t="s">
        <v>248</v>
      </c>
    </row>
    <row r="162" spans="1:6" s="131" customFormat="1" x14ac:dyDescent="0.2">
      <c r="A162" s="136"/>
      <c r="B162" s="129"/>
      <c r="C162" s="130"/>
      <c r="D162" s="130"/>
    </row>
    <row r="163" spans="1:6" s="131" customFormat="1" ht="14.25" customHeight="1" x14ac:dyDescent="0.2">
      <c r="A163" s="136">
        <v>43127</v>
      </c>
      <c r="B163" s="129">
        <v>120.15</v>
      </c>
      <c r="C163" s="130" t="s">
        <v>311</v>
      </c>
      <c r="D163" s="130" t="s">
        <v>156</v>
      </c>
    </row>
    <row r="164" spans="1:6" s="131" customFormat="1" x14ac:dyDescent="0.2">
      <c r="A164" s="136"/>
      <c r="B164" s="129"/>
      <c r="C164" s="130"/>
      <c r="D164" s="130"/>
    </row>
    <row r="165" spans="1:6" s="131" customFormat="1" x14ac:dyDescent="0.2">
      <c r="A165" s="136" t="s">
        <v>214</v>
      </c>
      <c r="B165" s="129">
        <v>443.48</v>
      </c>
      <c r="C165" s="130" t="s">
        <v>213</v>
      </c>
      <c r="D165" s="130" t="s">
        <v>215</v>
      </c>
    </row>
    <row r="166" spans="1:6" s="131" customFormat="1" x14ac:dyDescent="0.2">
      <c r="A166" s="136" t="s">
        <v>214</v>
      </c>
      <c r="B166" s="129">
        <f>239.31+58.54</f>
        <v>297.85000000000002</v>
      </c>
      <c r="C166" s="130" t="s">
        <v>213</v>
      </c>
      <c r="D166" s="130" t="s">
        <v>216</v>
      </c>
    </row>
    <row r="167" spans="1:6" s="131" customFormat="1" x14ac:dyDescent="0.2">
      <c r="A167" s="136" t="s">
        <v>214</v>
      </c>
      <c r="B167" s="129">
        <f>22.61+34.09+59.48+23.74+17.83+20.09+20.52+16+14.78+71.74</f>
        <v>300.88</v>
      </c>
      <c r="C167" s="130" t="s">
        <v>213</v>
      </c>
      <c r="D167" s="130" t="s">
        <v>301</v>
      </c>
      <c r="E167" s="153"/>
      <c r="F167" s="152"/>
    </row>
    <row r="168" spans="1:6" s="131" customFormat="1" x14ac:dyDescent="0.2">
      <c r="A168" s="136" t="s">
        <v>214</v>
      </c>
      <c r="B168" s="129">
        <v>43.04</v>
      </c>
      <c r="C168" s="130" t="s">
        <v>213</v>
      </c>
      <c r="D168" s="130" t="s">
        <v>184</v>
      </c>
      <c r="E168" s="153"/>
      <c r="F168" s="152"/>
    </row>
    <row r="169" spans="1:6" s="131" customFormat="1" x14ac:dyDescent="0.2">
      <c r="A169" s="136" t="s">
        <v>214</v>
      </c>
      <c r="B169" s="129">
        <v>80.430000000000007</v>
      </c>
      <c r="C169" s="130" t="s">
        <v>213</v>
      </c>
      <c r="D169" s="130" t="s">
        <v>259</v>
      </c>
      <c r="E169" s="153"/>
      <c r="F169" s="152"/>
    </row>
    <row r="170" spans="1:6" s="131" customFormat="1" x14ac:dyDescent="0.2">
      <c r="A170" s="136"/>
      <c r="B170" s="129"/>
      <c r="C170" s="130"/>
      <c r="D170" s="130"/>
    </row>
    <row r="171" spans="1:6" s="131" customFormat="1" ht="25.5" x14ac:dyDescent="0.2">
      <c r="A171" s="136" t="s">
        <v>230</v>
      </c>
      <c r="B171" s="129">
        <f>21.52+457.98</f>
        <v>479.5</v>
      </c>
      <c r="C171" s="130" t="s">
        <v>231</v>
      </c>
      <c r="D171" s="130" t="s">
        <v>105</v>
      </c>
    </row>
    <row r="172" spans="1:6" s="131" customFormat="1" ht="25.5" x14ac:dyDescent="0.2">
      <c r="A172" s="136" t="s">
        <v>230</v>
      </c>
      <c r="B172" s="129">
        <v>166.96</v>
      </c>
      <c r="C172" s="130" t="s">
        <v>231</v>
      </c>
      <c r="D172" s="130" t="s">
        <v>168</v>
      </c>
    </row>
    <row r="173" spans="1:6" s="131" customFormat="1" ht="25.5" x14ac:dyDescent="0.2">
      <c r="A173" s="136" t="s">
        <v>230</v>
      </c>
      <c r="B173" s="129">
        <v>107.95</v>
      </c>
      <c r="C173" s="130" t="s">
        <v>231</v>
      </c>
      <c r="D173" s="130" t="s">
        <v>119</v>
      </c>
    </row>
    <row r="174" spans="1:6" s="131" customFormat="1" ht="25.5" x14ac:dyDescent="0.2">
      <c r="A174" s="136" t="s">
        <v>230</v>
      </c>
      <c r="B174" s="129">
        <v>34.520000000000003</v>
      </c>
      <c r="C174" s="130" t="s">
        <v>231</v>
      </c>
      <c r="D174" s="130" t="s">
        <v>184</v>
      </c>
    </row>
    <row r="175" spans="1:6" s="131" customFormat="1" ht="25.5" x14ac:dyDescent="0.2">
      <c r="A175" s="136" t="s">
        <v>230</v>
      </c>
      <c r="B175" s="129">
        <v>10.96</v>
      </c>
      <c r="C175" s="130" t="s">
        <v>231</v>
      </c>
      <c r="D175" s="130" t="s">
        <v>258</v>
      </c>
    </row>
    <row r="176" spans="1:6" s="131" customFormat="1" ht="25.5" x14ac:dyDescent="0.2">
      <c r="A176" s="136" t="s">
        <v>230</v>
      </c>
      <c r="B176" s="129">
        <v>4.3499999999999996</v>
      </c>
      <c r="C176" s="130" t="s">
        <v>231</v>
      </c>
      <c r="D176" s="130" t="s">
        <v>260</v>
      </c>
    </row>
    <row r="177" spans="1:4" s="131" customFormat="1" ht="25.5" x14ac:dyDescent="0.2">
      <c r="A177" s="136" t="s">
        <v>230</v>
      </c>
      <c r="B177" s="129">
        <v>59.13</v>
      </c>
      <c r="C177" s="130" t="s">
        <v>231</v>
      </c>
      <c r="D177" s="130" t="s">
        <v>265</v>
      </c>
    </row>
    <row r="178" spans="1:4" s="131" customFormat="1" x14ac:dyDescent="0.2">
      <c r="A178" s="136"/>
      <c r="B178" s="129"/>
      <c r="C178" s="130"/>
      <c r="D178" s="130"/>
    </row>
    <row r="179" spans="1:4" s="131" customFormat="1" x14ac:dyDescent="0.2">
      <c r="A179" s="136" t="s">
        <v>232</v>
      </c>
      <c r="B179" s="129">
        <f>224.68+91.3+98.14+61.98</f>
        <v>476.1</v>
      </c>
      <c r="C179" s="130" t="s">
        <v>233</v>
      </c>
      <c r="D179" s="130" t="s">
        <v>105</v>
      </c>
    </row>
    <row r="180" spans="1:4" s="131" customFormat="1" x14ac:dyDescent="0.2">
      <c r="A180" s="136" t="s">
        <v>232</v>
      </c>
      <c r="B180" s="131">
        <f>32.87+68.96+75.39</f>
        <v>177.21999999999997</v>
      </c>
      <c r="C180" s="130" t="s">
        <v>233</v>
      </c>
      <c r="D180" s="130" t="s">
        <v>302</v>
      </c>
    </row>
    <row r="181" spans="1:4" s="131" customFormat="1" x14ac:dyDescent="0.2">
      <c r="A181" s="136"/>
      <c r="B181" s="129"/>
      <c r="C181" s="130"/>
      <c r="D181" s="130"/>
    </row>
    <row r="182" spans="1:4" s="131" customFormat="1" x14ac:dyDescent="0.2">
      <c r="A182" s="136">
        <v>43173</v>
      </c>
      <c r="B182" s="129">
        <v>352.95</v>
      </c>
      <c r="C182" s="130" t="s">
        <v>236</v>
      </c>
      <c r="D182" s="130" t="s">
        <v>105</v>
      </c>
    </row>
    <row r="183" spans="1:4" s="131" customFormat="1" x14ac:dyDescent="0.2">
      <c r="A183" s="136">
        <v>43173</v>
      </c>
      <c r="B183" s="129">
        <v>61.52</v>
      </c>
      <c r="C183" s="130" t="s">
        <v>236</v>
      </c>
      <c r="D183" s="130" t="s">
        <v>119</v>
      </c>
    </row>
    <row r="184" spans="1:4" s="131" customFormat="1" x14ac:dyDescent="0.2">
      <c r="A184" s="136">
        <v>43173</v>
      </c>
      <c r="B184" s="129">
        <v>29.56</v>
      </c>
      <c r="C184" s="130" t="s">
        <v>236</v>
      </c>
      <c r="D184" s="130" t="s">
        <v>235</v>
      </c>
    </row>
    <row r="185" spans="1:4" s="131" customFormat="1" x14ac:dyDescent="0.2">
      <c r="A185" s="136"/>
      <c r="B185" s="129"/>
      <c r="C185" s="130"/>
      <c r="D185" s="130"/>
    </row>
    <row r="186" spans="1:4" s="131" customFormat="1" x14ac:dyDescent="0.2">
      <c r="A186" s="136">
        <v>43182</v>
      </c>
      <c r="B186" s="129">
        <v>572.46</v>
      </c>
      <c r="C186" s="130" t="s">
        <v>237</v>
      </c>
      <c r="D186" s="130" t="s">
        <v>105</v>
      </c>
    </row>
    <row r="187" spans="1:4" s="131" customFormat="1" x14ac:dyDescent="0.2">
      <c r="A187" s="136">
        <v>43182</v>
      </c>
      <c r="B187" s="129">
        <v>44.66</v>
      </c>
      <c r="C187" s="130" t="s">
        <v>237</v>
      </c>
      <c r="D187" s="130" t="s">
        <v>119</v>
      </c>
    </row>
    <row r="188" spans="1:4" s="131" customFormat="1" x14ac:dyDescent="0.2">
      <c r="A188" s="136">
        <v>43182</v>
      </c>
      <c r="B188" s="129">
        <f>33.22+37.65</f>
        <v>70.87</v>
      </c>
      <c r="C188" s="130" t="s">
        <v>237</v>
      </c>
      <c r="D188" s="130" t="s">
        <v>234</v>
      </c>
    </row>
    <row r="189" spans="1:4" s="131" customFormat="1" x14ac:dyDescent="0.2">
      <c r="A189" s="136">
        <v>43182</v>
      </c>
      <c r="B189" s="129">
        <v>8.35</v>
      </c>
      <c r="C189" s="130" t="s">
        <v>237</v>
      </c>
      <c r="D189" s="130" t="s">
        <v>261</v>
      </c>
    </row>
    <row r="190" spans="1:4" s="131" customFormat="1" x14ac:dyDescent="0.2">
      <c r="A190" s="136"/>
      <c r="B190" s="129"/>
      <c r="C190" s="130"/>
      <c r="D190" s="130"/>
    </row>
    <row r="191" spans="1:4" s="131" customFormat="1" x14ac:dyDescent="0.2">
      <c r="A191" s="136">
        <v>43186</v>
      </c>
      <c r="B191" s="129">
        <v>430.42</v>
      </c>
      <c r="C191" s="130" t="s">
        <v>238</v>
      </c>
      <c r="D191" s="130" t="s">
        <v>239</v>
      </c>
    </row>
    <row r="192" spans="1:4" s="131" customFormat="1" x14ac:dyDescent="0.2">
      <c r="A192" s="136">
        <v>43186</v>
      </c>
      <c r="B192" s="129">
        <f>72.78+27.65+33.3+81.56</f>
        <v>215.29000000000002</v>
      </c>
      <c r="C192" s="130" t="s">
        <v>238</v>
      </c>
      <c r="D192" s="130" t="s">
        <v>282</v>
      </c>
    </row>
    <row r="193" spans="1:6" s="131" customFormat="1" x14ac:dyDescent="0.2">
      <c r="A193" s="136"/>
      <c r="B193" s="129"/>
      <c r="C193" s="130"/>
      <c r="D193" s="130"/>
    </row>
    <row r="194" spans="1:6" x14ac:dyDescent="0.2">
      <c r="A194" s="136">
        <v>43188</v>
      </c>
      <c r="B194" s="129">
        <v>589.67999999999995</v>
      </c>
      <c r="C194" s="130" t="s">
        <v>240</v>
      </c>
      <c r="D194" s="130" t="s">
        <v>239</v>
      </c>
      <c r="E194" s="131"/>
      <c r="F194" s="131"/>
    </row>
    <row r="195" spans="1:6" s="131" customFormat="1" x14ac:dyDescent="0.2">
      <c r="A195" s="136">
        <v>43188</v>
      </c>
      <c r="B195" s="129">
        <f>81.04+73.65</f>
        <v>154.69</v>
      </c>
      <c r="C195" s="130" t="s">
        <v>240</v>
      </c>
      <c r="D195" s="130" t="s">
        <v>283</v>
      </c>
      <c r="E195" s="1"/>
      <c r="F195" s="1"/>
    </row>
    <row r="196" spans="1:6" x14ac:dyDescent="0.2">
      <c r="A196" s="136">
        <v>43188</v>
      </c>
      <c r="B196" s="129">
        <v>29.57</v>
      </c>
      <c r="C196" s="130" t="s">
        <v>240</v>
      </c>
      <c r="D196" s="130" t="s">
        <v>266</v>
      </c>
      <c r="E196" s="131"/>
      <c r="F196" s="131"/>
    </row>
    <row r="197" spans="1:6" x14ac:dyDescent="0.2">
      <c r="A197" s="111"/>
      <c r="B197" s="120"/>
      <c r="C197" s="130"/>
      <c r="D197" s="36"/>
    </row>
    <row r="198" spans="1:6" x14ac:dyDescent="0.2">
      <c r="A198" s="136">
        <v>43221</v>
      </c>
      <c r="B198" s="129">
        <v>479.5</v>
      </c>
      <c r="C198" s="130" t="s">
        <v>262</v>
      </c>
      <c r="D198" s="130" t="s">
        <v>239</v>
      </c>
    </row>
    <row r="199" spans="1:6" x14ac:dyDescent="0.2">
      <c r="A199" s="136">
        <v>43220</v>
      </c>
      <c r="B199" s="129">
        <v>370.13</v>
      </c>
      <c r="C199" s="130" t="str">
        <f>$C$198</f>
        <v>Interviewing for GM Partnerships &amp; Comms role in Akld</v>
      </c>
      <c r="D199" s="130" t="s">
        <v>168</v>
      </c>
    </row>
    <row r="200" spans="1:6" x14ac:dyDescent="0.2">
      <c r="A200" s="136">
        <v>43220</v>
      </c>
      <c r="B200" s="129">
        <v>94.87</v>
      </c>
      <c r="C200" s="130" t="str">
        <f>$C$198</f>
        <v>Interviewing for GM Partnerships &amp; Comms role in Akld</v>
      </c>
      <c r="D200" s="130" t="s">
        <v>276</v>
      </c>
    </row>
    <row r="201" spans="1:6" x14ac:dyDescent="0.2">
      <c r="A201" s="136">
        <v>43221</v>
      </c>
      <c r="B201" s="129">
        <v>11.3</v>
      </c>
      <c r="C201" s="130" t="str">
        <f>$C$198</f>
        <v>Interviewing for GM Partnerships &amp; Comms role in Akld</v>
      </c>
      <c r="D201" s="130" t="s">
        <v>184</v>
      </c>
    </row>
    <row r="202" spans="1:6" x14ac:dyDescent="0.2">
      <c r="A202" s="163"/>
      <c r="B202" s="129"/>
      <c r="C202" s="130"/>
      <c r="D202" s="130"/>
    </row>
    <row r="203" spans="1:6" x14ac:dyDescent="0.2">
      <c r="A203" s="163" t="s">
        <v>263</v>
      </c>
      <c r="B203" s="129">
        <v>479.5</v>
      </c>
      <c r="C203" s="130" t="s">
        <v>267</v>
      </c>
      <c r="D203" s="130" t="s">
        <v>239</v>
      </c>
    </row>
    <row r="204" spans="1:6" x14ac:dyDescent="0.2">
      <c r="A204" s="163" t="s">
        <v>263</v>
      </c>
      <c r="B204" s="129">
        <v>243.48</v>
      </c>
      <c r="C204" s="130" t="str">
        <f>$C$203</f>
        <v>Meetings with various partners - NSOs, NZOC, HPSNZ</v>
      </c>
      <c r="D204" s="130" t="s">
        <v>168</v>
      </c>
    </row>
    <row r="205" spans="1:6" x14ac:dyDescent="0.2">
      <c r="A205" s="163" t="s">
        <v>263</v>
      </c>
      <c r="B205" s="131">
        <f>18.17+22.87+19.74+69.74+40.52+11.47+72.09</f>
        <v>254.6</v>
      </c>
      <c r="C205" s="130" t="str">
        <f>$C$203</f>
        <v>Meetings with various partners - NSOs, NZOC, HPSNZ</v>
      </c>
      <c r="D205" s="130" t="s">
        <v>290</v>
      </c>
    </row>
    <row r="206" spans="1:6" x14ac:dyDescent="0.2">
      <c r="A206" s="163" t="s">
        <v>263</v>
      </c>
      <c r="B206" s="129">
        <v>11.3</v>
      </c>
      <c r="C206" s="130" t="str">
        <f>$C$203</f>
        <v>Meetings with various partners - NSOs, NZOC, HPSNZ</v>
      </c>
      <c r="D206" s="130" t="s">
        <v>184</v>
      </c>
    </row>
    <row r="207" spans="1:6" s="131" customFormat="1" x14ac:dyDescent="0.2">
      <c r="A207" s="111"/>
      <c r="B207" s="120"/>
      <c r="C207" s="130"/>
      <c r="D207" s="36"/>
      <c r="E207" s="1"/>
      <c r="F207" s="1"/>
    </row>
    <row r="208" spans="1:6" s="131" customFormat="1" x14ac:dyDescent="0.2">
      <c r="A208" s="169">
        <v>43229</v>
      </c>
      <c r="B208" s="129">
        <v>335.73</v>
      </c>
      <c r="C208" s="130" t="s">
        <v>264</v>
      </c>
      <c r="D208" s="130" t="s">
        <v>105</v>
      </c>
    </row>
    <row r="209" spans="1:6" s="131" customFormat="1" x14ac:dyDescent="0.2">
      <c r="A209" s="169">
        <v>43229</v>
      </c>
      <c r="B209" s="129">
        <v>64.959999999999994</v>
      </c>
      <c r="C209" s="130" t="s">
        <v>264</v>
      </c>
      <c r="D209" s="130" t="s">
        <v>119</v>
      </c>
    </row>
    <row r="210" spans="1:6" s="131" customFormat="1" x14ac:dyDescent="0.2">
      <c r="A210" s="163"/>
      <c r="B210" s="129"/>
      <c r="C210" s="130"/>
      <c r="D210" s="130"/>
    </row>
    <row r="211" spans="1:6" s="131" customFormat="1" x14ac:dyDescent="0.2">
      <c r="A211" s="163"/>
      <c r="B211" s="129"/>
      <c r="C211" s="130"/>
      <c r="D211" s="130"/>
    </row>
    <row r="212" spans="1:6" s="131" customFormat="1" x14ac:dyDescent="0.2">
      <c r="A212" s="170">
        <v>43231</v>
      </c>
      <c r="B212" s="129">
        <v>678.35</v>
      </c>
      <c r="C212" s="130" t="s">
        <v>268</v>
      </c>
      <c r="D212" s="130" t="s">
        <v>105</v>
      </c>
    </row>
    <row r="213" spans="1:6" s="131" customFormat="1" x14ac:dyDescent="0.2">
      <c r="A213" s="170">
        <v>43231</v>
      </c>
      <c r="B213" s="129">
        <f>58+48.43</f>
        <v>106.43</v>
      </c>
      <c r="C213" s="130" t="s">
        <v>268</v>
      </c>
      <c r="D213" s="130" t="s">
        <v>234</v>
      </c>
    </row>
    <row r="214" spans="1:6" s="131" customFormat="1" x14ac:dyDescent="0.2">
      <c r="A214" s="163"/>
      <c r="B214" s="129"/>
      <c r="C214" s="130"/>
      <c r="D214" s="130"/>
    </row>
    <row r="215" spans="1:6" s="131" customFormat="1" x14ac:dyDescent="0.2">
      <c r="A215" s="170">
        <v>43244</v>
      </c>
      <c r="B215" s="129">
        <v>599.15</v>
      </c>
      <c r="C215" s="130" t="s">
        <v>269</v>
      </c>
      <c r="D215" s="130" t="s">
        <v>105</v>
      </c>
    </row>
    <row r="216" spans="1:6" x14ac:dyDescent="0.2">
      <c r="A216" s="170">
        <v>43244</v>
      </c>
      <c r="B216" s="129">
        <f>72.96+70.69</f>
        <v>143.64999999999998</v>
      </c>
      <c r="C216" s="130" t="s">
        <v>269</v>
      </c>
      <c r="D216" s="130" t="s">
        <v>303</v>
      </c>
      <c r="E216" s="131"/>
      <c r="F216" s="131"/>
    </row>
    <row r="218" spans="1:6" x14ac:dyDescent="0.2">
      <c r="A218" s="111"/>
      <c r="B218" s="120"/>
      <c r="C218" s="130"/>
      <c r="D218" s="36"/>
    </row>
    <row r="219" spans="1:6" x14ac:dyDescent="0.2">
      <c r="A219" s="170">
        <v>43265</v>
      </c>
      <c r="B219" s="129">
        <f>597.43+83.5</f>
        <v>680.93</v>
      </c>
      <c r="C219" s="130" t="s">
        <v>273</v>
      </c>
      <c r="D219" s="130" t="s">
        <v>105</v>
      </c>
    </row>
    <row r="220" spans="1:6" x14ac:dyDescent="0.2">
      <c r="A220" s="163"/>
      <c r="B220" s="129">
        <f>89.56+75.56</f>
        <v>165.12</v>
      </c>
      <c r="C220" s="130" t="s">
        <v>273</v>
      </c>
      <c r="D220" s="130" t="s">
        <v>303</v>
      </c>
    </row>
    <row r="221" spans="1:6" x14ac:dyDescent="0.2">
      <c r="A221" s="163"/>
      <c r="B221" s="131"/>
      <c r="C221" s="130"/>
      <c r="D221" s="130"/>
    </row>
    <row r="222" spans="1:6" x14ac:dyDescent="0.2">
      <c r="A222" s="163"/>
      <c r="B222" s="129"/>
      <c r="C222" s="130"/>
      <c r="D222" s="130"/>
    </row>
    <row r="223" spans="1:6" x14ac:dyDescent="0.2">
      <c r="A223" s="170">
        <v>43270</v>
      </c>
      <c r="B223" s="129">
        <f>336.59+27.5</f>
        <v>364.09</v>
      </c>
      <c r="C223" s="130" t="s">
        <v>274</v>
      </c>
      <c r="D223" s="130" t="s">
        <v>239</v>
      </c>
    </row>
    <row r="224" spans="1:6" x14ac:dyDescent="0.2">
      <c r="A224" s="163"/>
      <c r="B224" s="129">
        <f>41.3+19.22+75.91+38.17+66.17</f>
        <v>240.77000000000004</v>
      </c>
      <c r="C224" s="130" t="s">
        <v>274</v>
      </c>
      <c r="D224" s="130" t="s">
        <v>304</v>
      </c>
    </row>
    <row r="225" spans="1:7" x14ac:dyDescent="0.2">
      <c r="A225" s="163"/>
      <c r="B225" s="129">
        <v>103.48</v>
      </c>
      <c r="C225" s="130" t="s">
        <v>274</v>
      </c>
      <c r="D225" s="130" t="s">
        <v>293</v>
      </c>
      <c r="G225" s="152"/>
    </row>
    <row r="226" spans="1:7" x14ac:dyDescent="0.2">
      <c r="A226" s="163"/>
      <c r="B226" s="129">
        <v>206.22</v>
      </c>
      <c r="C226" s="130" t="s">
        <v>274</v>
      </c>
      <c r="D226" s="130" t="s">
        <v>168</v>
      </c>
    </row>
    <row r="227" spans="1:7" x14ac:dyDescent="0.2">
      <c r="A227" s="111"/>
      <c r="B227" s="120"/>
      <c r="C227" s="130"/>
      <c r="D227" s="36"/>
    </row>
    <row r="228" spans="1:7" x14ac:dyDescent="0.2">
      <c r="A228" s="111"/>
      <c r="B228" s="120"/>
      <c r="C228" s="130"/>
      <c r="D228" s="36"/>
    </row>
    <row r="229" spans="1:7" x14ac:dyDescent="0.2">
      <c r="A229" s="170">
        <v>43272</v>
      </c>
      <c r="B229" s="129">
        <v>299.58</v>
      </c>
      <c r="C229" s="130" t="s">
        <v>275</v>
      </c>
      <c r="D229" s="130" t="s">
        <v>239</v>
      </c>
    </row>
    <row r="230" spans="1:7" x14ac:dyDescent="0.2">
      <c r="A230" s="163"/>
      <c r="B230" s="129">
        <v>206.22</v>
      </c>
      <c r="C230" s="130" t="s">
        <v>275</v>
      </c>
      <c r="D230" s="130" t="s">
        <v>168</v>
      </c>
    </row>
    <row r="231" spans="1:7" x14ac:dyDescent="0.2">
      <c r="A231" s="163"/>
      <c r="B231" s="129">
        <f>15.39+11.22+11.3+88</f>
        <v>125.91</v>
      </c>
      <c r="C231" s="130" t="s">
        <v>275</v>
      </c>
      <c r="D231" s="130" t="s">
        <v>305</v>
      </c>
      <c r="F231" s="160"/>
    </row>
    <row r="232" spans="1:7" x14ac:dyDescent="0.2">
      <c r="A232" s="111"/>
      <c r="B232" s="1"/>
      <c r="C232" s="130"/>
      <c r="D232" s="36"/>
    </row>
    <row r="233" spans="1:7" x14ac:dyDescent="0.2">
      <c r="A233" s="136">
        <v>43277</v>
      </c>
      <c r="B233" s="129">
        <v>662</v>
      </c>
      <c r="C233" s="130" t="s">
        <v>295</v>
      </c>
      <c r="D233" s="130" t="s">
        <v>239</v>
      </c>
    </row>
    <row r="234" spans="1:7" s="131" customFormat="1" x14ac:dyDescent="0.2">
      <c r="A234" s="163"/>
      <c r="B234" s="129"/>
      <c r="C234" s="130"/>
      <c r="D234" s="130"/>
      <c r="E234" s="1"/>
      <c r="F234" s="1"/>
    </row>
    <row r="235" spans="1:7" ht="12.6" customHeight="1" x14ac:dyDescent="0.2">
      <c r="A235" s="132" t="s">
        <v>130</v>
      </c>
      <c r="B235" s="129">
        <f>(5+5+5+12+15+15+12+12+5+5+5+15+5+25+6+15+15+6+15+5+5+5+15+25+6+25+5+15+15+15+5+5+6+15+15+15+25+6+5+15+5+5+5+5+15+15+6+5+5+6+5+15+6+5+15+5+15+6+144+6+15+15+15+6+15+25+33)+79</f>
        <v>943</v>
      </c>
      <c r="C235" s="130" t="s">
        <v>146</v>
      </c>
      <c r="D235" s="130" t="s">
        <v>133</v>
      </c>
      <c r="E235" s="131"/>
      <c r="F235" s="131"/>
    </row>
    <row r="236" spans="1:7" x14ac:dyDescent="0.2">
      <c r="A236" s="106"/>
      <c r="B236" s="120"/>
      <c r="C236" s="36"/>
      <c r="D236" s="36"/>
    </row>
    <row r="237" spans="1:7" hidden="1" x14ac:dyDescent="0.2">
      <c r="A237" s="106"/>
      <c r="B237" s="120"/>
      <c r="C237" s="36"/>
      <c r="D237" s="36"/>
    </row>
    <row r="238" spans="1:7" ht="19.5" customHeight="1" x14ac:dyDescent="0.2">
      <c r="A238" s="106"/>
      <c r="B238" s="120"/>
      <c r="C238" s="36"/>
      <c r="D238" s="36"/>
    </row>
    <row r="239" spans="1:7" ht="19.5" customHeight="1" x14ac:dyDescent="0.2">
      <c r="A239" s="108" t="s">
        <v>4</v>
      </c>
      <c r="B239" s="124">
        <f>SUM(B66:B238)</f>
        <v>24712.15</v>
      </c>
      <c r="C239" s="36"/>
      <c r="D239" s="36"/>
    </row>
    <row r="240" spans="1:7" s="39" customFormat="1" ht="25.5" customHeight="1" x14ac:dyDescent="0.2">
      <c r="A240" s="191" t="s">
        <v>16</v>
      </c>
      <c r="B240" s="192"/>
      <c r="C240" s="192"/>
      <c r="D240" s="118"/>
      <c r="E240" s="1"/>
      <c r="F240" s="1"/>
    </row>
    <row r="241" spans="1:6" s="39" customFormat="1" ht="25.5" x14ac:dyDescent="0.2">
      <c r="A241" s="105" t="s">
        <v>0</v>
      </c>
      <c r="B241" s="119" t="s">
        <v>127</v>
      </c>
      <c r="C241" s="101" t="s">
        <v>66</v>
      </c>
      <c r="D241" s="101" t="s">
        <v>11</v>
      </c>
    </row>
    <row r="242" spans="1:6" ht="12.75" customHeight="1" x14ac:dyDescent="0.2">
      <c r="A242" s="158"/>
      <c r="B242" s="156"/>
      <c r="C242" s="157"/>
      <c r="D242" s="157"/>
      <c r="E242" s="39"/>
      <c r="F242" s="39"/>
    </row>
    <row r="243" spans="1:6" ht="12.75" customHeight="1" x14ac:dyDescent="0.2">
      <c r="A243" s="140">
        <v>43010</v>
      </c>
      <c r="B243" s="17">
        <v>10.43</v>
      </c>
      <c r="C243" s="141" t="s">
        <v>176</v>
      </c>
      <c r="D243" s="130" t="s">
        <v>167</v>
      </c>
    </row>
    <row r="244" spans="1:6" ht="12.75" customHeight="1" x14ac:dyDescent="0.2">
      <c r="A244" s="140">
        <v>43018</v>
      </c>
      <c r="B244" s="17">
        <v>9.65</v>
      </c>
      <c r="C244" s="141" t="s">
        <v>177</v>
      </c>
      <c r="D244" s="130" t="s">
        <v>167</v>
      </c>
    </row>
    <row r="245" spans="1:6" ht="12.75" customHeight="1" x14ac:dyDescent="0.2">
      <c r="A245" s="140">
        <v>43018</v>
      </c>
      <c r="B245" s="17">
        <v>75.3</v>
      </c>
      <c r="C245" s="141" t="s">
        <v>178</v>
      </c>
      <c r="D245" s="130" t="s">
        <v>167</v>
      </c>
    </row>
    <row r="246" spans="1:6" ht="12.75" customHeight="1" x14ac:dyDescent="0.2">
      <c r="A246" s="140">
        <v>43019</v>
      </c>
      <c r="B246" s="17">
        <v>26.09</v>
      </c>
      <c r="C246" s="141" t="s">
        <v>180</v>
      </c>
      <c r="D246" s="130" t="s">
        <v>167</v>
      </c>
    </row>
    <row r="247" spans="1:6" ht="12.75" customHeight="1" x14ac:dyDescent="0.2">
      <c r="A247" s="140">
        <v>43034</v>
      </c>
      <c r="B247" s="17">
        <v>12.17</v>
      </c>
      <c r="C247" s="141" t="s">
        <v>179</v>
      </c>
      <c r="D247" s="130" t="s">
        <v>167</v>
      </c>
    </row>
    <row r="248" spans="1:6" ht="12.75" customHeight="1" x14ac:dyDescent="0.2">
      <c r="A248" s="140">
        <v>43038</v>
      </c>
      <c r="B248" s="17">
        <v>9.83</v>
      </c>
      <c r="C248" s="141" t="s">
        <v>176</v>
      </c>
      <c r="D248" s="130" t="s">
        <v>167</v>
      </c>
    </row>
    <row r="249" spans="1:6" ht="12.75" customHeight="1" x14ac:dyDescent="0.2">
      <c r="A249" s="140">
        <v>43070</v>
      </c>
      <c r="B249" s="17">
        <v>20.350000000000001</v>
      </c>
      <c r="C249" s="141" t="s">
        <v>255</v>
      </c>
      <c r="D249" s="130" t="s">
        <v>167</v>
      </c>
    </row>
    <row r="250" spans="1:6" ht="12.75" customHeight="1" x14ac:dyDescent="0.2">
      <c r="A250" s="140">
        <v>43070</v>
      </c>
      <c r="B250" s="17">
        <v>10.43</v>
      </c>
      <c r="C250" s="141" t="s">
        <v>255</v>
      </c>
      <c r="D250" s="130" t="s">
        <v>167</v>
      </c>
    </row>
    <row r="251" spans="1:6" ht="12.75" customHeight="1" x14ac:dyDescent="0.2">
      <c r="A251" s="140">
        <v>43075</v>
      </c>
      <c r="B251" s="17">
        <v>85.39</v>
      </c>
      <c r="C251" s="141" t="s">
        <v>251</v>
      </c>
      <c r="D251" s="130" t="s">
        <v>167</v>
      </c>
    </row>
    <row r="252" spans="1:6" ht="12.75" customHeight="1" x14ac:dyDescent="0.2">
      <c r="A252" s="140">
        <v>43125</v>
      </c>
      <c r="B252" s="17">
        <v>72.52</v>
      </c>
      <c r="C252" s="141" t="s">
        <v>217</v>
      </c>
      <c r="D252" s="130" t="s">
        <v>167</v>
      </c>
      <c r="F252" s="152"/>
    </row>
    <row r="253" spans="1:6" ht="12.75" customHeight="1" x14ac:dyDescent="0.2">
      <c r="A253" s="140">
        <v>43164</v>
      </c>
      <c r="B253" s="129">
        <f>12.09+10.78</f>
        <v>22.869999999999997</v>
      </c>
      <c r="C253" s="141" t="s">
        <v>176</v>
      </c>
      <c r="D253" s="130" t="s">
        <v>167</v>
      </c>
      <c r="F253" s="152"/>
    </row>
    <row r="254" spans="1:6" ht="12.75" customHeight="1" x14ac:dyDescent="0.2">
      <c r="A254" s="140">
        <v>43227</v>
      </c>
      <c r="B254" s="17">
        <v>12.61</v>
      </c>
      <c r="C254" s="17" t="s">
        <v>280</v>
      </c>
      <c r="D254" s="130" t="s">
        <v>167</v>
      </c>
    </row>
    <row r="255" spans="1:6" ht="12.75" customHeight="1" x14ac:dyDescent="0.2">
      <c r="A255" s="140">
        <v>43227</v>
      </c>
      <c r="B255" s="17">
        <v>12.52</v>
      </c>
      <c r="C255" s="17" t="s">
        <v>280</v>
      </c>
      <c r="D255" s="130" t="s">
        <v>167</v>
      </c>
    </row>
    <row r="256" spans="1:6" ht="12.75" customHeight="1" x14ac:dyDescent="0.2">
      <c r="A256" s="140">
        <v>43230</v>
      </c>
      <c r="B256" s="17">
        <v>10.26</v>
      </c>
      <c r="C256" s="17" t="s">
        <v>278</v>
      </c>
      <c r="D256" s="130" t="s">
        <v>167</v>
      </c>
    </row>
    <row r="257" spans="1:6" ht="12.75" customHeight="1" x14ac:dyDescent="0.2">
      <c r="A257" s="140">
        <v>43242</v>
      </c>
      <c r="B257" s="17">
        <v>66.78</v>
      </c>
      <c r="C257" s="141" t="s">
        <v>279</v>
      </c>
      <c r="D257" s="130" t="s">
        <v>167</v>
      </c>
    </row>
    <row r="258" spans="1:6" ht="12.75" customHeight="1" x14ac:dyDescent="0.2">
      <c r="A258" s="140">
        <v>43248</v>
      </c>
      <c r="B258" s="17">
        <v>10.09</v>
      </c>
      <c r="C258" s="141" t="s">
        <v>292</v>
      </c>
      <c r="D258" s="130" t="s">
        <v>167</v>
      </c>
    </row>
    <row r="259" spans="1:6" ht="12.75" customHeight="1" x14ac:dyDescent="0.2">
      <c r="A259" s="140">
        <v>43248</v>
      </c>
      <c r="B259" s="17">
        <v>11.22</v>
      </c>
      <c r="C259" s="141" t="s">
        <v>292</v>
      </c>
      <c r="D259" s="130" t="s">
        <v>167</v>
      </c>
    </row>
    <row r="260" spans="1:6" ht="12.75" customHeight="1" x14ac:dyDescent="0.2">
      <c r="A260" s="140"/>
      <c r="B260" s="17"/>
      <c r="C260" s="141"/>
      <c r="D260" s="36"/>
    </row>
    <row r="261" spans="1:6" ht="12.75" hidden="1" customHeight="1" x14ac:dyDescent="0.2">
      <c r="A261" s="106"/>
      <c r="B261" s="120"/>
      <c r="C261" s="36"/>
      <c r="D261" s="36"/>
    </row>
    <row r="262" spans="1:6" ht="19.5" customHeight="1" x14ac:dyDescent="0.2">
      <c r="A262" s="106"/>
      <c r="B262" s="120"/>
      <c r="C262" s="36"/>
      <c r="D262" s="36"/>
    </row>
    <row r="263" spans="1:6" s="7" customFormat="1" ht="34.5" customHeight="1" x14ac:dyDescent="0.2">
      <c r="A263" s="108" t="s">
        <v>4</v>
      </c>
      <c r="B263" s="124">
        <f>SUM(B243:B262)</f>
        <v>478.50999999999993</v>
      </c>
      <c r="C263" s="36"/>
      <c r="D263" s="36"/>
      <c r="E263" s="1"/>
      <c r="F263" s="1"/>
    </row>
    <row r="264" spans="1:6" s="66" customFormat="1" ht="15" x14ac:dyDescent="0.2">
      <c r="A264" s="113" t="s">
        <v>7</v>
      </c>
      <c r="B264" s="125">
        <f>B63+B239+B263</f>
        <v>46503.040000000001</v>
      </c>
      <c r="C264" s="102"/>
      <c r="D264" s="102"/>
      <c r="E264" s="7"/>
      <c r="F264" s="7"/>
    </row>
    <row r="265" spans="1:6" s="68" customFormat="1" x14ac:dyDescent="0.2">
      <c r="A265" s="111"/>
      <c r="B265" s="126"/>
      <c r="C265" s="103"/>
      <c r="D265" s="103"/>
      <c r="E265" s="66"/>
      <c r="F265" s="66"/>
    </row>
    <row r="266" spans="1:6" s="68" customFormat="1" ht="12.6" customHeight="1" x14ac:dyDescent="0.2">
      <c r="A266" s="114" t="s">
        <v>31</v>
      </c>
      <c r="B266" s="127"/>
      <c r="C266" s="36"/>
      <c r="D266" s="36"/>
    </row>
    <row r="267" spans="1:6" s="66" customFormat="1" ht="12.95" customHeight="1" x14ac:dyDescent="0.2">
      <c r="A267" s="179" t="s">
        <v>32</v>
      </c>
      <c r="B267" s="179"/>
      <c r="C267" s="179"/>
      <c r="D267" s="36"/>
      <c r="E267" s="68"/>
      <c r="F267" s="68"/>
    </row>
    <row r="268" spans="1:6" x14ac:dyDescent="0.2">
      <c r="A268" s="180" t="s">
        <v>38</v>
      </c>
      <c r="B268" s="180"/>
      <c r="C268" s="180"/>
      <c r="D268" s="36"/>
      <c r="E268" s="66"/>
      <c r="F268" s="66"/>
    </row>
    <row r="269" spans="1:6" x14ac:dyDescent="0.2">
      <c r="A269" s="115" t="s">
        <v>33</v>
      </c>
      <c r="B269" s="128"/>
      <c r="C269" s="36"/>
      <c r="D269" s="36"/>
    </row>
    <row r="270" spans="1:6" x14ac:dyDescent="0.2">
      <c r="A270" s="116" t="s">
        <v>67</v>
      </c>
      <c r="B270" s="128"/>
      <c r="C270" s="36"/>
      <c r="D270" s="36"/>
    </row>
    <row r="271" spans="1:6" x14ac:dyDescent="0.2">
      <c r="A271" s="116" t="s">
        <v>49</v>
      </c>
      <c r="B271" s="128"/>
      <c r="C271" s="36"/>
      <c r="D271" s="36"/>
    </row>
    <row r="272" spans="1:6" x14ac:dyDescent="0.2">
      <c r="A272" s="177" t="s">
        <v>50</v>
      </c>
      <c r="B272" s="177"/>
      <c r="C272" s="177"/>
      <c r="D272" s="177"/>
    </row>
    <row r="273" spans="1:4" x14ac:dyDescent="0.2">
      <c r="A273" s="111"/>
      <c r="B273" s="120"/>
      <c r="C273" s="36"/>
      <c r="D273" s="36"/>
    </row>
    <row r="274" spans="1:4" x14ac:dyDescent="0.2">
      <c r="A274" s="111"/>
      <c r="B274" s="120"/>
      <c r="C274" s="36"/>
      <c r="D274" s="36"/>
    </row>
    <row r="275" spans="1:4" x14ac:dyDescent="0.2">
      <c r="A275" s="111"/>
      <c r="B275" s="120"/>
      <c r="C275" s="36"/>
      <c r="D275" s="36"/>
    </row>
    <row r="276" spans="1:4" x14ac:dyDescent="0.2">
      <c r="A276" s="111"/>
      <c r="B276" s="120"/>
      <c r="C276" s="36"/>
      <c r="D276" s="36"/>
    </row>
    <row r="277" spans="1:4" x14ac:dyDescent="0.2">
      <c r="A277" s="111"/>
      <c r="B277" s="120"/>
      <c r="C277" s="36"/>
      <c r="D277" s="36"/>
    </row>
    <row r="278" spans="1:4" x14ac:dyDescent="0.2">
      <c r="A278" s="111"/>
      <c r="B278" s="120"/>
      <c r="C278" s="36"/>
      <c r="D278" s="36"/>
    </row>
    <row r="279" spans="1:4" x14ac:dyDescent="0.2">
      <c r="A279" s="111"/>
      <c r="B279" s="120"/>
      <c r="C279" s="36"/>
      <c r="D279" s="36"/>
    </row>
    <row r="280" spans="1:4" x14ac:dyDescent="0.2">
      <c r="A280" s="111"/>
      <c r="B280" s="120"/>
      <c r="C280" s="36"/>
      <c r="D280" s="36"/>
    </row>
    <row r="281" spans="1:4" x14ac:dyDescent="0.2">
      <c r="A281" s="111"/>
      <c r="B281" s="120"/>
      <c r="C281" s="36"/>
      <c r="D281" s="36"/>
    </row>
    <row r="282" spans="1:4" x14ac:dyDescent="0.2">
      <c r="A282" s="111"/>
      <c r="B282" s="120"/>
      <c r="C282" s="36"/>
      <c r="D282" s="36"/>
    </row>
    <row r="283" spans="1:4" x14ac:dyDescent="0.2">
      <c r="A283" s="111"/>
      <c r="B283" s="120"/>
      <c r="C283" s="36"/>
      <c r="D283" s="36"/>
    </row>
  </sheetData>
  <mergeCells count="12">
    <mergeCell ref="A272:D272"/>
    <mergeCell ref="A1:D1"/>
    <mergeCell ref="A267:C267"/>
    <mergeCell ref="A268:C268"/>
    <mergeCell ref="A7:D7"/>
    <mergeCell ref="B2:D2"/>
    <mergeCell ref="B3:D3"/>
    <mergeCell ref="B4:D4"/>
    <mergeCell ref="A5:D5"/>
    <mergeCell ref="A6:D6"/>
    <mergeCell ref="A64:C64"/>
    <mergeCell ref="A240:C240"/>
  </mergeCells>
  <printOptions gridLines="1"/>
  <pageMargins left="0.70866141732283472" right="0.70866141732283472" top="0.74803149606299213" bottom="0.74803149606299213" header="0.31496062992125984" footer="0.31496062992125984"/>
  <pageSetup paperSize="9" scale="9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zoomScaleNormal="100" workbookViewId="0">
      <selection activeCell="I10" sqref="I10"/>
    </sheetView>
  </sheetViews>
  <sheetFormatPr defaultColWidth="9.140625" defaultRowHeight="12.75" x14ac:dyDescent="0.2"/>
  <cols>
    <col min="1" max="2" width="23.5703125" style="13" customWidth="1"/>
    <col min="3" max="3" width="40.42578125" style="13" customWidth="1"/>
    <col min="4" max="4" width="25.28515625" style="13" customWidth="1"/>
    <col min="5" max="5" width="32.5703125" style="13" customWidth="1"/>
    <col min="6" max="6" width="27.5703125" style="13" customWidth="1"/>
    <col min="7" max="7" width="11.5703125" style="14" bestFit="1" customWidth="1"/>
    <col min="8" max="16384" width="9.140625" style="14"/>
  </cols>
  <sheetData>
    <row r="1" spans="1:10" ht="36" customHeight="1" x14ac:dyDescent="0.2">
      <c r="A1" s="195" t="s">
        <v>26</v>
      </c>
      <c r="B1" s="195"/>
      <c r="C1" s="195"/>
      <c r="D1" s="195"/>
      <c r="E1" s="195"/>
      <c r="F1" s="195"/>
    </row>
    <row r="2" spans="1:10" ht="36" customHeight="1" x14ac:dyDescent="0.2">
      <c r="A2" s="43" t="s">
        <v>8</v>
      </c>
      <c r="B2" s="183" t="str">
        <f>Travel!B2</f>
        <v>Sport NZ</v>
      </c>
      <c r="C2" s="183"/>
      <c r="D2" s="183"/>
      <c r="E2" s="183"/>
      <c r="F2" s="183"/>
      <c r="G2" s="44"/>
    </row>
    <row r="3" spans="1:10" ht="36" customHeight="1" x14ac:dyDescent="0.2">
      <c r="A3" s="43" t="s">
        <v>9</v>
      </c>
      <c r="B3" s="184" t="str">
        <f>Travel!B3</f>
        <v>Peter Miskimmin</v>
      </c>
      <c r="C3" s="184"/>
      <c r="D3" s="184"/>
      <c r="E3" s="184"/>
      <c r="F3" s="184"/>
      <c r="G3" s="45"/>
    </row>
    <row r="4" spans="1:10" ht="36" customHeight="1" x14ac:dyDescent="0.2">
      <c r="A4" s="43" t="s">
        <v>3</v>
      </c>
      <c r="B4" s="184" t="str">
        <f>Travel!B4</f>
        <v>1 July 2017 to 30 June 2018 (or specify applicable part year)*</v>
      </c>
      <c r="C4" s="184"/>
      <c r="D4" s="184"/>
      <c r="E4" s="184"/>
      <c r="F4" s="184"/>
      <c r="G4" s="45"/>
    </row>
    <row r="5" spans="1:10" s="12" customFormat="1" ht="35.25" customHeight="1" x14ac:dyDescent="0.25">
      <c r="A5" s="199" t="s">
        <v>51</v>
      </c>
      <c r="B5" s="200"/>
      <c r="C5" s="201"/>
      <c r="D5" s="201"/>
      <c r="E5" s="201"/>
      <c r="F5" s="202"/>
    </row>
    <row r="6" spans="1:10" s="12" customFormat="1" ht="35.25" customHeight="1" x14ac:dyDescent="0.25">
      <c r="A6" s="196" t="s">
        <v>68</v>
      </c>
      <c r="B6" s="197"/>
      <c r="C6" s="197"/>
      <c r="D6" s="197"/>
      <c r="E6" s="197"/>
      <c r="F6" s="198"/>
    </row>
    <row r="7" spans="1:10" s="3" customFormat="1" ht="30.95" customHeight="1" x14ac:dyDescent="0.25">
      <c r="A7" s="193" t="s">
        <v>23</v>
      </c>
      <c r="B7" s="194"/>
      <c r="C7" s="5"/>
      <c r="D7" s="5"/>
      <c r="E7" s="5"/>
      <c r="F7" s="20"/>
    </row>
    <row r="8" spans="1:10" ht="25.5" x14ac:dyDescent="0.2">
      <c r="A8" s="21" t="s">
        <v>0</v>
      </c>
      <c r="B8" s="37" t="s">
        <v>39</v>
      </c>
      <c r="C8" s="2" t="s">
        <v>5</v>
      </c>
      <c r="D8" s="2" t="s">
        <v>13</v>
      </c>
      <c r="E8" s="2" t="s">
        <v>12</v>
      </c>
      <c r="F8" s="8" t="s">
        <v>1</v>
      </c>
    </row>
    <row r="9" spans="1:10" x14ac:dyDescent="0.2">
      <c r="A9" s="171">
        <v>42957</v>
      </c>
      <c r="B9" s="154">
        <v>7.3</v>
      </c>
      <c r="C9" s="147" t="s">
        <v>149</v>
      </c>
      <c r="D9" s="147" t="s">
        <v>150</v>
      </c>
      <c r="E9" s="147" t="s">
        <v>151</v>
      </c>
      <c r="F9" s="172" t="s">
        <v>152</v>
      </c>
      <c r="G9" s="154"/>
      <c r="H9" s="152"/>
    </row>
    <row r="10" spans="1:10" ht="17.25" customHeight="1" x14ac:dyDescent="0.2">
      <c r="A10" s="173">
        <v>43084</v>
      </c>
      <c r="B10" s="154">
        <v>50.43</v>
      </c>
      <c r="C10" s="147" t="s">
        <v>199</v>
      </c>
      <c r="D10" s="147" t="s">
        <v>150</v>
      </c>
      <c r="E10" s="147" t="s">
        <v>154</v>
      </c>
      <c r="F10" s="172" t="s">
        <v>152</v>
      </c>
      <c r="G10" s="147"/>
    </row>
    <row r="11" spans="1:10" ht="17.25" customHeight="1" x14ac:dyDescent="0.2">
      <c r="A11" s="173">
        <v>43125</v>
      </c>
      <c r="B11" s="154">
        <v>109.56</v>
      </c>
      <c r="C11" s="147" t="s">
        <v>217</v>
      </c>
      <c r="D11" s="147" t="s">
        <v>150</v>
      </c>
      <c r="E11" s="147" t="s">
        <v>154</v>
      </c>
      <c r="F11" s="172" t="s">
        <v>152</v>
      </c>
      <c r="G11" s="147"/>
      <c r="J11" s="155"/>
    </row>
    <row r="12" spans="1:10" ht="14.25" customHeight="1" x14ac:dyDescent="0.2">
      <c r="A12" s="173">
        <v>43131</v>
      </c>
      <c r="B12" s="154">
        <v>33.478260869565219</v>
      </c>
      <c r="C12" s="147" t="s">
        <v>243</v>
      </c>
      <c r="D12" s="147" t="s">
        <v>190</v>
      </c>
      <c r="E12" s="147" t="s">
        <v>154</v>
      </c>
      <c r="F12" s="172" t="s">
        <v>152</v>
      </c>
      <c r="G12" s="154"/>
      <c r="H12" s="152"/>
      <c r="J12" s="155"/>
    </row>
    <row r="13" spans="1:10" ht="16.5" customHeight="1" x14ac:dyDescent="0.2">
      <c r="A13" s="173">
        <v>43151</v>
      </c>
      <c r="B13" s="154">
        <v>185.9</v>
      </c>
      <c r="C13" s="147" t="s">
        <v>242</v>
      </c>
      <c r="D13" s="147" t="s">
        <v>241</v>
      </c>
      <c r="E13" s="147" t="s">
        <v>154</v>
      </c>
      <c r="F13" s="172" t="s">
        <v>256</v>
      </c>
      <c r="G13" s="155"/>
      <c r="H13" s="152"/>
    </row>
    <row r="14" spans="1:10" ht="16.5" customHeight="1" x14ac:dyDescent="0.2">
      <c r="A14" s="173">
        <v>43140</v>
      </c>
      <c r="B14" s="154">
        <v>15.22</v>
      </c>
      <c r="C14" s="147" t="s">
        <v>244</v>
      </c>
      <c r="D14" s="147" t="s">
        <v>150</v>
      </c>
      <c r="E14" s="147" t="s">
        <v>154</v>
      </c>
      <c r="F14" s="172" t="s">
        <v>153</v>
      </c>
      <c r="G14" s="155"/>
      <c r="H14" s="152"/>
    </row>
    <row r="15" spans="1:10" ht="16.5" customHeight="1" x14ac:dyDescent="0.2">
      <c r="A15" s="173">
        <v>43140</v>
      </c>
      <c r="B15" s="154">
        <v>34.347826086956523</v>
      </c>
      <c r="C15" s="147" t="s">
        <v>243</v>
      </c>
      <c r="D15" s="147" t="s">
        <v>190</v>
      </c>
      <c r="E15" s="147" t="s">
        <v>154</v>
      </c>
      <c r="F15" s="172" t="s">
        <v>153</v>
      </c>
      <c r="G15" s="155"/>
      <c r="H15" s="152"/>
    </row>
    <row r="16" spans="1:10" ht="15.75" customHeight="1" x14ac:dyDescent="0.2">
      <c r="A16" s="173">
        <v>43145</v>
      </c>
      <c r="B16" s="154">
        <v>8.608695652173914</v>
      </c>
      <c r="C16" s="147" t="s">
        <v>149</v>
      </c>
      <c r="D16" s="147" t="s">
        <v>150</v>
      </c>
      <c r="E16" s="147" t="s">
        <v>154</v>
      </c>
      <c r="F16" s="172" t="s">
        <v>152</v>
      </c>
      <c r="G16" s="155"/>
      <c r="H16" s="152"/>
    </row>
    <row r="17" spans="1:8" ht="16.5" customHeight="1" x14ac:dyDescent="0.2">
      <c r="A17" s="173">
        <v>43181</v>
      </c>
      <c r="B17" s="154">
        <v>119.13</v>
      </c>
      <c r="C17" s="147" t="s">
        <v>306</v>
      </c>
      <c r="D17" s="147" t="s">
        <v>294</v>
      </c>
      <c r="E17" s="147" t="s">
        <v>154</v>
      </c>
      <c r="F17" s="172" t="s">
        <v>152</v>
      </c>
      <c r="G17" s="155"/>
      <c r="H17" s="152"/>
    </row>
    <row r="18" spans="1:8" ht="17.25" customHeight="1" x14ac:dyDescent="0.2">
      <c r="A18" s="173">
        <v>43174</v>
      </c>
      <c r="B18" s="147">
        <v>29.58</v>
      </c>
      <c r="C18" s="147" t="s">
        <v>243</v>
      </c>
      <c r="D18" s="147" t="s">
        <v>150</v>
      </c>
      <c r="E18" s="147" t="s">
        <v>154</v>
      </c>
      <c r="F18" s="172" t="s">
        <v>152</v>
      </c>
    </row>
    <row r="19" spans="1:8" ht="14.25" customHeight="1" x14ac:dyDescent="0.2">
      <c r="A19" s="173">
        <v>43209</v>
      </c>
      <c r="B19" s="147">
        <v>22.61</v>
      </c>
      <c r="C19" s="147" t="s">
        <v>288</v>
      </c>
      <c r="D19" s="147" t="s">
        <v>150</v>
      </c>
      <c r="E19" s="147" t="s">
        <v>154</v>
      </c>
      <c r="F19" s="172" t="s">
        <v>153</v>
      </c>
    </row>
    <row r="20" spans="1:8" ht="15.75" customHeight="1" x14ac:dyDescent="0.2">
      <c r="A20" s="173">
        <v>43214</v>
      </c>
      <c r="B20" s="147">
        <v>121.74</v>
      </c>
      <c r="C20" s="147" t="s">
        <v>289</v>
      </c>
      <c r="D20" s="147" t="s">
        <v>190</v>
      </c>
      <c r="E20" s="147" t="s">
        <v>154</v>
      </c>
      <c r="F20" s="172" t="s">
        <v>153</v>
      </c>
    </row>
    <row r="21" spans="1:8" ht="15" customHeight="1" x14ac:dyDescent="0.2">
      <c r="A21" s="174">
        <v>43224</v>
      </c>
      <c r="B21" s="17">
        <v>37.83</v>
      </c>
      <c r="C21" s="17" t="s">
        <v>277</v>
      </c>
      <c r="D21" s="147" t="s">
        <v>150</v>
      </c>
      <c r="E21" s="147" t="s">
        <v>154</v>
      </c>
      <c r="F21" s="172" t="s">
        <v>153</v>
      </c>
    </row>
    <row r="22" spans="1:8" ht="17.25" customHeight="1" x14ac:dyDescent="0.2">
      <c r="A22" s="170">
        <v>43244</v>
      </c>
      <c r="B22" s="129">
        <v>40.43</v>
      </c>
      <c r="C22" s="130" t="s">
        <v>291</v>
      </c>
      <c r="D22" s="130" t="s">
        <v>150</v>
      </c>
      <c r="E22" s="147" t="s">
        <v>154</v>
      </c>
      <c r="F22" s="172" t="s">
        <v>153</v>
      </c>
    </row>
    <row r="23" spans="1:8" hidden="1" x14ac:dyDescent="0.2">
      <c r="A23" s="18"/>
      <c r="F23" s="19"/>
    </row>
    <row r="24" spans="1:8" s="17" customFormat="1" ht="25.5" hidden="1" customHeight="1" x14ac:dyDescent="0.2">
      <c r="A24" s="18"/>
      <c r="B24" s="13"/>
      <c r="C24" s="13"/>
      <c r="D24" s="13"/>
      <c r="E24" s="13"/>
      <c r="F24" s="19"/>
    </row>
    <row r="25" spans="1:8" ht="24.95" customHeight="1" x14ac:dyDescent="0.2">
      <c r="A25" s="67" t="s">
        <v>24</v>
      </c>
      <c r="B25" s="70">
        <f>SUM(B9:B22)</f>
        <v>816.16478260869576</v>
      </c>
      <c r="C25" s="22"/>
      <c r="D25" s="23"/>
      <c r="E25" s="23"/>
      <c r="F25" s="24"/>
    </row>
    <row r="26" spans="1:8" x14ac:dyDescent="0.2">
      <c r="A26" s="72"/>
      <c r="B26" s="26"/>
      <c r="C26" s="26"/>
      <c r="D26" s="26"/>
      <c r="E26" s="26"/>
      <c r="F26" s="27"/>
    </row>
    <row r="27" spans="1:8" x14ac:dyDescent="0.2">
      <c r="A27" s="41" t="s">
        <v>31</v>
      </c>
      <c r="B27" s="3"/>
      <c r="C27" s="68"/>
      <c r="F27" s="19"/>
    </row>
    <row r="28" spans="1:8" x14ac:dyDescent="0.2">
      <c r="A28" s="203" t="s">
        <v>69</v>
      </c>
      <c r="B28" s="203"/>
      <c r="C28" s="203"/>
      <c r="D28" s="203"/>
      <c r="E28" s="203"/>
      <c r="F28" s="204"/>
    </row>
    <row r="29" spans="1:8" x14ac:dyDescent="0.2">
      <c r="A29" s="179" t="s">
        <v>63</v>
      </c>
      <c r="B29" s="179"/>
      <c r="C29" s="179"/>
      <c r="E29" s="161"/>
      <c r="F29" s="19"/>
    </row>
    <row r="30" spans="1:8" x14ac:dyDescent="0.2">
      <c r="A30" s="59" t="s">
        <v>40</v>
      </c>
      <c r="B30" s="60"/>
      <c r="C30" s="68"/>
      <c r="D30" s="69"/>
      <c r="E30" s="69"/>
      <c r="F30" s="69"/>
    </row>
    <row r="31" spans="1:8" x14ac:dyDescent="0.2">
      <c r="A31" s="81" t="s">
        <v>59</v>
      </c>
      <c r="B31" s="60"/>
      <c r="C31" s="76"/>
      <c r="D31" s="76"/>
      <c r="E31" s="76"/>
      <c r="F31" s="9"/>
    </row>
    <row r="32" spans="1:8" ht="12.75" customHeight="1" x14ac:dyDescent="0.2">
      <c r="A32" s="177" t="s">
        <v>50</v>
      </c>
      <c r="B32" s="177"/>
      <c r="C32" s="85"/>
      <c r="D32" s="85"/>
      <c r="E32" s="85"/>
      <c r="F32" s="86"/>
    </row>
    <row r="33" spans="1:6" x14ac:dyDescent="0.2">
      <c r="A33" s="69"/>
      <c r="B33" s="69"/>
      <c r="C33" s="69"/>
      <c r="D33" s="69"/>
      <c r="E33" s="69"/>
      <c r="F33" s="69"/>
    </row>
    <row r="34" spans="1:6" x14ac:dyDescent="0.2">
      <c r="A34" s="69"/>
      <c r="B34" s="69"/>
      <c r="C34" s="69"/>
      <c r="D34" s="69"/>
      <c r="E34" s="69"/>
      <c r="F34" s="69"/>
    </row>
    <row r="35" spans="1:6" x14ac:dyDescent="0.2">
      <c r="A35" s="69"/>
      <c r="B35" s="69"/>
      <c r="C35" s="69"/>
      <c r="D35" s="69"/>
      <c r="E35" s="69"/>
      <c r="F35" s="69"/>
    </row>
    <row r="36" spans="1:6" x14ac:dyDescent="0.2">
      <c r="A36" s="69"/>
      <c r="B36" s="69"/>
      <c r="C36" s="69"/>
      <c r="D36" s="69"/>
      <c r="E36" s="69"/>
      <c r="F36" s="69"/>
    </row>
    <row r="37" spans="1:6" x14ac:dyDescent="0.2">
      <c r="A37" s="69"/>
      <c r="B37" s="69"/>
      <c r="C37" s="69"/>
      <c r="D37" s="69"/>
      <c r="E37" s="69"/>
      <c r="F37" s="69"/>
    </row>
  </sheetData>
  <mergeCells count="10">
    <mergeCell ref="A32:B32"/>
    <mergeCell ref="A7:B7"/>
    <mergeCell ref="A29:C29"/>
    <mergeCell ref="A1:F1"/>
    <mergeCell ref="A6:F6"/>
    <mergeCell ref="B2:F2"/>
    <mergeCell ref="B3:F3"/>
    <mergeCell ref="B4:F4"/>
    <mergeCell ref="A5:F5"/>
    <mergeCell ref="A28:F28"/>
  </mergeCells>
  <printOptions gridLines="1"/>
  <pageMargins left="0.70866141732283472" right="0.70866141732283472" top="0.74803149606299213" bottom="0.74803149606299213" header="0.31496062992125984" footer="0.31496062992125984"/>
  <pageSetup paperSize="9" scale="77"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6"/>
  <sheetViews>
    <sheetView zoomScaleNormal="100" workbookViewId="0">
      <selection activeCell="G22" sqref="G22"/>
    </sheetView>
  </sheetViews>
  <sheetFormatPr defaultColWidth="9.140625" defaultRowHeight="12.75" x14ac:dyDescent="0.2"/>
  <cols>
    <col min="1" max="5" width="27.5703125" style="30" customWidth="1"/>
    <col min="6" max="16384" width="9.140625" style="33"/>
  </cols>
  <sheetData>
    <row r="1" spans="1:14" ht="36" customHeight="1" x14ac:dyDescent="0.2">
      <c r="A1" s="195" t="s">
        <v>26</v>
      </c>
      <c r="B1" s="195"/>
      <c r="C1" s="195"/>
      <c r="D1" s="195"/>
      <c r="E1" s="195"/>
      <c r="F1" s="74"/>
    </row>
    <row r="2" spans="1:14" ht="36" customHeight="1" x14ac:dyDescent="0.2">
      <c r="A2" s="43" t="s">
        <v>8</v>
      </c>
      <c r="B2" s="183" t="str">
        <f>Travel!B2</f>
        <v>Sport NZ</v>
      </c>
      <c r="C2" s="183"/>
      <c r="D2" s="183"/>
      <c r="E2" s="183"/>
      <c r="F2" s="44"/>
      <c r="G2" s="44"/>
    </row>
    <row r="3" spans="1:14" ht="36" customHeight="1" x14ac:dyDescent="0.2">
      <c r="A3" s="43" t="s">
        <v>9</v>
      </c>
      <c r="B3" s="184" t="str">
        <f>Travel!B3</f>
        <v>Peter Miskimmin</v>
      </c>
      <c r="C3" s="184"/>
      <c r="D3" s="184"/>
      <c r="E3" s="184"/>
      <c r="F3" s="45"/>
      <c r="G3" s="45"/>
    </row>
    <row r="4" spans="1:14" ht="36" customHeight="1" x14ac:dyDescent="0.2">
      <c r="A4" s="43" t="s">
        <v>3</v>
      </c>
      <c r="B4" s="184" t="str">
        <f>Travel!B4</f>
        <v>1 July 2017 to 30 June 2018 (or specify applicable part year)*</v>
      </c>
      <c r="C4" s="184"/>
      <c r="D4" s="184"/>
      <c r="E4" s="184"/>
      <c r="F4" s="45"/>
      <c r="G4" s="45"/>
    </row>
    <row r="5" spans="1:14" ht="36" customHeight="1" x14ac:dyDescent="0.2">
      <c r="A5" s="214" t="s">
        <v>52</v>
      </c>
      <c r="B5" s="215"/>
      <c r="C5" s="215"/>
      <c r="D5" s="215"/>
      <c r="E5" s="216"/>
    </row>
    <row r="6" spans="1:14" ht="20.100000000000001" customHeight="1" x14ac:dyDescent="0.2">
      <c r="A6" s="212" t="s">
        <v>60</v>
      </c>
      <c r="B6" s="212"/>
      <c r="C6" s="212"/>
      <c r="D6" s="212"/>
      <c r="E6" s="213"/>
      <c r="F6" s="46"/>
      <c r="G6" s="46"/>
    </row>
    <row r="7" spans="1:14" ht="20.25" customHeight="1" x14ac:dyDescent="0.25">
      <c r="A7" s="28" t="s">
        <v>21</v>
      </c>
      <c r="B7" s="5"/>
      <c r="C7" s="5"/>
      <c r="D7" s="5"/>
      <c r="E7" s="20"/>
    </row>
    <row r="8" spans="1:14" ht="25.5" x14ac:dyDescent="0.2">
      <c r="A8" s="21" t="s">
        <v>0</v>
      </c>
      <c r="B8" s="2" t="s">
        <v>41</v>
      </c>
      <c r="C8" s="2" t="s">
        <v>35</v>
      </c>
      <c r="D8" s="2" t="s">
        <v>54</v>
      </c>
      <c r="E8" s="8" t="s">
        <v>71</v>
      </c>
    </row>
    <row r="9" spans="1:14" ht="25.5" x14ac:dyDescent="0.2">
      <c r="A9" s="144">
        <v>43036</v>
      </c>
      <c r="B9" s="142" t="s">
        <v>193</v>
      </c>
      <c r="C9" s="142" t="s">
        <v>191</v>
      </c>
      <c r="D9" s="142">
        <v>150</v>
      </c>
      <c r="E9" s="143" t="s">
        <v>192</v>
      </c>
    </row>
    <row r="10" spans="1:14" ht="25.5" x14ac:dyDescent="0.2">
      <c r="A10" s="145">
        <v>43043</v>
      </c>
      <c r="B10" s="142" t="s">
        <v>197</v>
      </c>
      <c r="C10" s="142" t="s">
        <v>198</v>
      </c>
      <c r="D10" s="142">
        <v>150</v>
      </c>
      <c r="E10" s="143"/>
    </row>
    <row r="11" spans="1:14" ht="25.5" x14ac:dyDescent="0.2">
      <c r="A11" s="146">
        <v>43070</v>
      </c>
      <c r="B11" s="142" t="s">
        <v>194</v>
      </c>
      <c r="C11" s="142" t="s">
        <v>195</v>
      </c>
      <c r="D11" s="142">
        <v>50</v>
      </c>
      <c r="E11" s="143" t="s">
        <v>196</v>
      </c>
    </row>
    <row r="12" spans="1:14" ht="25.5" x14ac:dyDescent="0.2">
      <c r="A12" s="146">
        <v>43144</v>
      </c>
      <c r="B12" s="148" t="s">
        <v>218</v>
      </c>
      <c r="C12" s="148" t="s">
        <v>219</v>
      </c>
      <c r="D12" s="148">
        <v>100</v>
      </c>
      <c r="E12" s="149" t="s">
        <v>220</v>
      </c>
    </row>
    <row r="13" spans="1:14" x14ac:dyDescent="0.2">
      <c r="A13" s="31"/>
      <c r="E13" s="32"/>
      <c r="N13" s="47"/>
    </row>
    <row r="14" spans="1:14" x14ac:dyDescent="0.2">
      <c r="A14" s="31"/>
      <c r="E14" s="32"/>
    </row>
    <row r="15" spans="1:14" hidden="1" x14ac:dyDescent="0.2">
      <c r="A15" s="31"/>
      <c r="E15" s="32"/>
    </row>
    <row r="16" spans="1:14" ht="27.95" customHeight="1" x14ac:dyDescent="0.2">
      <c r="A16" s="29" t="s">
        <v>25</v>
      </c>
      <c r="B16" s="82" t="s">
        <v>20</v>
      </c>
      <c r="C16" s="22"/>
      <c r="D16" s="83">
        <f>SUM(D9:D15)</f>
        <v>450</v>
      </c>
      <c r="E16" s="24"/>
    </row>
    <row r="17" spans="1:6" x14ac:dyDescent="0.2">
      <c r="A17" s="25"/>
      <c r="B17" s="48"/>
      <c r="C17" s="26"/>
      <c r="D17" s="2"/>
      <c r="E17" s="27"/>
    </row>
    <row r="18" spans="1:6" x14ac:dyDescent="0.2">
      <c r="A18" s="87" t="s">
        <v>27</v>
      </c>
      <c r="B18" s="88"/>
      <c r="C18" s="88"/>
      <c r="D18" s="88"/>
      <c r="E18" s="89"/>
    </row>
    <row r="19" spans="1:6" x14ac:dyDescent="0.2">
      <c r="A19" s="210" t="s">
        <v>63</v>
      </c>
      <c r="B19" s="179"/>
      <c r="C19" s="179"/>
      <c r="D19" s="41"/>
      <c r="E19" s="42"/>
    </row>
    <row r="20" spans="1:6" x14ac:dyDescent="0.2">
      <c r="A20" s="205" t="s">
        <v>53</v>
      </c>
      <c r="B20" s="206"/>
      <c r="C20" s="206"/>
      <c r="D20" s="206"/>
      <c r="E20" s="207"/>
    </row>
    <row r="21" spans="1:6" x14ac:dyDescent="0.2">
      <c r="A21" s="14" t="s">
        <v>72</v>
      </c>
      <c r="B21" s="33"/>
      <c r="C21" s="33"/>
      <c r="D21" s="33"/>
      <c r="E21" s="33"/>
    </row>
    <row r="22" spans="1:6" ht="26.1" customHeight="1" x14ac:dyDescent="0.2">
      <c r="A22" s="210" t="s">
        <v>70</v>
      </c>
      <c r="B22" s="179"/>
      <c r="C22" s="179"/>
      <c r="D22" s="179"/>
      <c r="E22" s="211"/>
    </row>
    <row r="23" spans="1:6" x14ac:dyDescent="0.2">
      <c r="A23" s="59" t="s">
        <v>55</v>
      </c>
      <c r="B23" s="41"/>
      <c r="C23" s="41"/>
      <c r="D23" s="41"/>
      <c r="E23" s="42"/>
    </row>
    <row r="24" spans="1:6" x14ac:dyDescent="0.2">
      <c r="A24" s="59" t="s">
        <v>56</v>
      </c>
      <c r="B24" s="60"/>
      <c r="C24" s="76"/>
      <c r="D24" s="76"/>
      <c r="E24" s="9"/>
      <c r="F24" s="76"/>
    </row>
    <row r="25" spans="1:6" ht="12.75" customHeight="1" x14ac:dyDescent="0.2">
      <c r="A25" s="208" t="s">
        <v>50</v>
      </c>
      <c r="B25" s="209"/>
      <c r="C25" s="84"/>
      <c r="D25" s="84"/>
      <c r="E25" s="86"/>
      <c r="F25" s="84"/>
    </row>
    <row r="26" spans="1:6" x14ac:dyDescent="0.2">
      <c r="A26" s="90"/>
      <c r="B26" s="91"/>
      <c r="C26" s="91"/>
      <c r="D26" s="91"/>
      <c r="E26" s="92"/>
    </row>
  </sheetData>
  <mergeCells count="10">
    <mergeCell ref="A20:E20"/>
    <mergeCell ref="A25:B25"/>
    <mergeCell ref="A1:E1"/>
    <mergeCell ref="A19:C19"/>
    <mergeCell ref="A22:E22"/>
    <mergeCell ref="A6:E6"/>
    <mergeCell ref="B2:E2"/>
    <mergeCell ref="B3:E3"/>
    <mergeCell ref="B4:E4"/>
    <mergeCell ref="A5:E5"/>
  </mergeCells>
  <printOptions gridLines="1"/>
  <pageMargins left="0.70866141732283472" right="0.70866141732283472" top="0.74803149606299213" bottom="0.74803149606299213" header="0.31496062992125984" footer="0.31496062992125984"/>
  <pageSetup paperSize="9" scale="9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zoomScaleNormal="100" workbookViewId="0">
      <selection activeCell="K15" sqref="K15"/>
    </sheetView>
  </sheetViews>
  <sheetFormatPr defaultColWidth="9.140625" defaultRowHeight="12.75" x14ac:dyDescent="0.2"/>
  <cols>
    <col min="1" max="2" width="23.5703125" style="10" customWidth="1"/>
    <col min="3" max="3" width="35.7109375" style="10" customWidth="1"/>
    <col min="4" max="5" width="27.5703125" style="10" customWidth="1"/>
    <col min="6" max="16384" width="9.140625" style="11"/>
  </cols>
  <sheetData>
    <row r="1" spans="1:7" ht="36" customHeight="1" x14ac:dyDescent="0.2">
      <c r="A1" s="195" t="s">
        <v>26</v>
      </c>
      <c r="B1" s="195"/>
      <c r="C1" s="195"/>
      <c r="D1" s="195"/>
      <c r="E1" s="195"/>
    </row>
    <row r="2" spans="1:7" ht="36" customHeight="1" x14ac:dyDescent="0.2">
      <c r="A2" s="43" t="s">
        <v>8</v>
      </c>
      <c r="B2" s="183" t="str">
        <f>Travel!B2</f>
        <v>Sport NZ</v>
      </c>
      <c r="C2" s="183"/>
      <c r="D2" s="183"/>
      <c r="E2" s="183"/>
    </row>
    <row r="3" spans="1:7" ht="36" customHeight="1" x14ac:dyDescent="0.2">
      <c r="A3" s="43" t="s">
        <v>9</v>
      </c>
      <c r="B3" s="184" t="str">
        <f>Travel!B3</f>
        <v>Peter Miskimmin</v>
      </c>
      <c r="C3" s="184"/>
      <c r="D3" s="184"/>
      <c r="E3" s="184"/>
    </row>
    <row r="4" spans="1:7" ht="36" customHeight="1" x14ac:dyDescent="0.2">
      <c r="A4" s="43" t="s">
        <v>3</v>
      </c>
      <c r="B4" s="184" t="str">
        <f>Travel!B4</f>
        <v>1 July 2017 to 30 June 2018 (or specify applicable part year)*</v>
      </c>
      <c r="C4" s="184"/>
      <c r="D4" s="184"/>
      <c r="E4" s="184"/>
    </row>
    <row r="5" spans="1:7" ht="36" customHeight="1" x14ac:dyDescent="0.2">
      <c r="A5" s="185" t="s">
        <v>58</v>
      </c>
      <c r="B5" s="222"/>
      <c r="C5" s="201"/>
      <c r="D5" s="201"/>
      <c r="E5" s="202"/>
    </row>
    <row r="6" spans="1:7" ht="36" customHeight="1" x14ac:dyDescent="0.2">
      <c r="A6" s="219" t="s">
        <v>57</v>
      </c>
      <c r="B6" s="220"/>
      <c r="C6" s="220"/>
      <c r="D6" s="220"/>
      <c r="E6" s="221"/>
    </row>
    <row r="7" spans="1:7" ht="36" customHeight="1" x14ac:dyDescent="0.25">
      <c r="A7" s="217" t="s">
        <v>6</v>
      </c>
      <c r="B7" s="218"/>
      <c r="C7" s="5"/>
      <c r="D7" s="5"/>
      <c r="E7" s="20"/>
    </row>
    <row r="8" spans="1:7" ht="25.5" x14ac:dyDescent="0.2">
      <c r="A8" s="21" t="s">
        <v>0</v>
      </c>
      <c r="B8" s="2" t="s">
        <v>129</v>
      </c>
      <c r="C8" s="2" t="s">
        <v>36</v>
      </c>
      <c r="D8" s="2" t="s">
        <v>30</v>
      </c>
      <c r="E8" s="8" t="s">
        <v>2</v>
      </c>
    </row>
    <row r="9" spans="1:7" x14ac:dyDescent="0.2">
      <c r="A9" s="175" t="s">
        <v>130</v>
      </c>
      <c r="B9" s="147">
        <f>54.54+34+0.17+22+45+0.17+22+48.09+0.95+47.26+39.08+47.54+0.88+47.53+2.31+35+47.53+11.31+25+48.66+1.32+85+48.96+0.78+48.66+0.95+45+48.38+7.11</f>
        <v>865.18</v>
      </c>
      <c r="C9" s="147"/>
      <c r="D9" s="147" t="s">
        <v>131</v>
      </c>
      <c r="E9" s="172"/>
      <c r="G9" s="159"/>
    </row>
    <row r="10" spans="1:7" x14ac:dyDescent="0.2">
      <c r="A10" s="18"/>
      <c r="B10" s="13"/>
      <c r="C10" s="13"/>
      <c r="D10" s="13"/>
      <c r="E10" s="19"/>
    </row>
    <row r="11" spans="1:7" x14ac:dyDescent="0.2">
      <c r="A11" s="18"/>
      <c r="B11" s="13"/>
      <c r="C11" s="13"/>
      <c r="D11" s="13"/>
      <c r="E11" s="19"/>
    </row>
    <row r="12" spans="1:7" ht="14.1" customHeight="1" x14ac:dyDescent="0.2">
      <c r="A12" s="35" t="s">
        <v>14</v>
      </c>
      <c r="B12" s="71">
        <f>SUM(B9:B11)</f>
        <v>865.18</v>
      </c>
      <c r="C12" s="15"/>
      <c r="D12" s="16"/>
      <c r="E12" s="34"/>
    </row>
    <row r="13" spans="1:7" ht="14.1" customHeight="1" x14ac:dyDescent="0.2">
      <c r="A13" s="73"/>
      <c r="B13" s="71"/>
      <c r="C13" s="15"/>
      <c r="D13" s="16"/>
      <c r="E13" s="99"/>
    </row>
    <row r="14" spans="1:7" ht="14.1" customHeight="1" x14ac:dyDescent="0.2">
      <c r="A14" s="93"/>
      <c r="B14" s="64"/>
      <c r="C14" s="94"/>
      <c r="D14" s="94"/>
      <c r="E14" s="95"/>
    </row>
    <row r="15" spans="1:7" x14ac:dyDescent="0.2">
      <c r="A15" s="40" t="s">
        <v>27</v>
      </c>
      <c r="B15" s="75"/>
      <c r="C15" s="75"/>
      <c r="D15" s="75"/>
      <c r="E15" s="77"/>
    </row>
    <row r="16" spans="1:7" x14ac:dyDescent="0.2">
      <c r="A16" s="210" t="s">
        <v>63</v>
      </c>
      <c r="B16" s="179"/>
      <c r="C16" s="179"/>
      <c r="D16" s="75"/>
      <c r="E16" s="77"/>
    </row>
    <row r="17" spans="1:6" ht="14.1" customHeight="1" x14ac:dyDescent="0.2">
      <c r="A17" s="61" t="s">
        <v>22</v>
      </c>
      <c r="B17" s="62"/>
      <c r="C17" s="75"/>
      <c r="D17" s="75"/>
      <c r="E17" s="77"/>
    </row>
    <row r="18" spans="1:6" x14ac:dyDescent="0.2">
      <c r="A18" s="59" t="s">
        <v>33</v>
      </c>
      <c r="B18" s="60"/>
      <c r="C18" s="76"/>
      <c r="D18" s="75"/>
      <c r="E18" s="77"/>
    </row>
    <row r="19" spans="1:6" ht="12.6" customHeight="1" x14ac:dyDescent="0.2">
      <c r="A19" s="205" t="s">
        <v>29</v>
      </c>
      <c r="B19" s="206"/>
      <c r="C19" s="206"/>
      <c r="D19" s="206"/>
      <c r="E19" s="207"/>
      <c r="F19" s="14"/>
    </row>
    <row r="20" spans="1:6" x14ac:dyDescent="0.2">
      <c r="A20" s="59" t="s">
        <v>59</v>
      </c>
      <c r="B20" s="60"/>
      <c r="C20" s="76"/>
      <c r="D20" s="76"/>
      <c r="E20" s="9"/>
      <c r="F20" s="76"/>
    </row>
    <row r="21" spans="1:6" ht="12.75" customHeight="1" x14ac:dyDescent="0.2">
      <c r="A21" s="208" t="s">
        <v>50</v>
      </c>
      <c r="B21" s="209"/>
      <c r="C21" s="84"/>
      <c r="D21" s="84"/>
      <c r="E21" s="86"/>
      <c r="F21" s="84"/>
    </row>
    <row r="22" spans="1:6" x14ac:dyDescent="0.2">
      <c r="A22" s="96"/>
      <c r="B22" s="65"/>
      <c r="C22" s="97"/>
      <c r="D22" s="97"/>
      <c r="E22" s="98"/>
      <c r="F22" s="14"/>
    </row>
    <row r="23" spans="1:6" x14ac:dyDescent="0.2">
      <c r="A23" s="18"/>
      <c r="B23" s="13"/>
      <c r="C23" s="13"/>
      <c r="D23" s="13"/>
      <c r="E23" s="58"/>
      <c r="F23" s="14"/>
    </row>
    <row r="24" spans="1:6" x14ac:dyDescent="0.2">
      <c r="A24" s="18"/>
      <c r="B24" s="13"/>
      <c r="C24" s="13"/>
      <c r="D24" s="13"/>
      <c r="E24" s="58"/>
      <c r="F24" s="14"/>
    </row>
    <row r="25" spans="1:6" x14ac:dyDescent="0.2">
      <c r="A25" s="18"/>
      <c r="B25" s="13"/>
      <c r="C25" s="13"/>
      <c r="D25" s="13"/>
      <c r="E25" s="58"/>
      <c r="F25" s="14"/>
    </row>
    <row r="26" spans="1:6" x14ac:dyDescent="0.2">
      <c r="A26" s="18"/>
      <c r="B26" s="13"/>
      <c r="C26" s="13"/>
      <c r="D26" s="13"/>
      <c r="E26" s="58"/>
      <c r="F26" s="14"/>
    </row>
    <row r="27" spans="1:6" x14ac:dyDescent="0.2">
      <c r="A27" s="58"/>
      <c r="B27" s="58"/>
      <c r="C27" s="58"/>
      <c r="D27" s="58"/>
      <c r="E27" s="58"/>
    </row>
    <row r="28" spans="1:6" x14ac:dyDescent="0.2">
      <c r="A28" s="58"/>
      <c r="B28" s="58"/>
      <c r="C28" s="58"/>
      <c r="D28" s="58"/>
      <c r="E28" s="58"/>
    </row>
  </sheetData>
  <mergeCells count="10">
    <mergeCell ref="A21:B21"/>
    <mergeCell ref="A19:E19"/>
    <mergeCell ref="A1:E1"/>
    <mergeCell ref="A16:C16"/>
    <mergeCell ref="A7:B7"/>
    <mergeCell ref="B2:E2"/>
    <mergeCell ref="B3:E3"/>
    <mergeCell ref="B4:E4"/>
    <mergeCell ref="A6:E6"/>
    <mergeCell ref="A5:E5"/>
  </mergeCells>
  <printOptions gridLines="1"/>
  <pageMargins left="0.70866141732283472" right="0.70866141732283472" top="0.74803149606299213" bottom="0.74803149606299213" header="0.31496062992125984" footer="0.31496062992125984"/>
  <pageSetup paperSize="9" scale="96"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eDocument" ma:contentTypeID="0x010100AAAAAAAAAAAAAAAAAAAAAAAAAAAAAA0200E82186FFF3B97540B760FA61ECEBE233" ma:contentTypeVersion="30" ma:contentTypeDescription="Standard Electronic Document" ma:contentTypeScope="" ma:versionID="5ae0540ad85644e47cf35a570e98288b">
  <xsd:schema xmlns:xsd="http://www.w3.org/2001/XMLSchema" xmlns:xs="http://www.w3.org/2001/XMLSchema" xmlns:p="http://schemas.microsoft.com/office/2006/metadata/properties" xmlns:ns2="e21cbe00-2104-4159-b9b9-bd54555d1bf2" xmlns:ns3="f0c9abad-2e3e-4033-9030-c1d1c2f56d57" xmlns:ns4="b0a87a5a-4a8e-439b-8ba8-e233ac656765" targetNamespace="http://schemas.microsoft.com/office/2006/metadata/properties" ma:root="true" ma:fieldsID="f810087c1c057bbefed0723a04aa4c8f" ns2:_="" ns3:_="" ns4:_="">
    <xsd:import namespace="e21cbe00-2104-4159-b9b9-bd54555d1bf2"/>
    <xsd:import namespace="f0c9abad-2e3e-4033-9030-c1d1c2f56d57"/>
    <xsd:import namespace="b0a87a5a-4a8e-439b-8ba8-e233ac656765"/>
    <xsd:element name="properties">
      <xsd:complexType>
        <xsd:sequence>
          <xsd:element name="documentManagement">
            <xsd:complexType>
              <xsd:all>
                <xsd:element ref="ns2:DocumentType"/>
                <xsd:element ref="ns2:Subactivity"/>
                <xsd:element ref="ns2:Key_x0020_Words" minOccurs="0"/>
                <xsd:element ref="ns3:Financial_x0020_Year" minOccurs="0"/>
                <xsd:element ref="ns4:Entity" minOccurs="0"/>
                <xsd:element ref="ns2:PRA_Text_1" minOccurs="0"/>
                <xsd:element ref="ns2:Narrative" minOccurs="0"/>
                <xsd:element ref="ns2:Aggregation_Status" minOccurs="0"/>
                <xsd:element ref="ns2:RecordID" minOccurs="0"/>
                <xsd:element ref="ns2:Read_Only_Status" minOccurs="0"/>
                <xsd:element ref="ns3:Administrative" minOccurs="0"/>
                <xsd:element ref="ns2:Related_People" minOccurs="0"/>
                <xsd:element ref="ns2:PRA_Type" minOccurs="0"/>
                <xsd:element ref="ns2:Record_Type" minOccurs="0"/>
                <xsd:element ref="ns2:Target_Audience" minOccurs="0"/>
                <xsd:element ref="ns2:Authoritative_Version" minOccurs="0"/>
                <xsd:element ref="ns2:Original_Document" minOccurs="0"/>
                <xsd:element ref="ns2:CategoryValue" minOccurs="0"/>
                <xsd:element ref="ns2:PRA_Text_2" minOccurs="0"/>
                <xsd:element ref="ns2:PRA_Text_3" minOccurs="0"/>
                <xsd:element ref="ns2:PRA_Text_4" minOccurs="0"/>
                <xsd:element ref="ns2:PRA_Text_5" minOccurs="0"/>
                <xsd:element ref="ns2:PRA_Date_1" minOccurs="0"/>
                <xsd:element ref="ns2:PRA_Date_2" minOccurs="0"/>
                <xsd:element ref="ns2:PRA_Date_3" minOccurs="0"/>
                <xsd:element ref="ns2:PRA_Date_Trigger" minOccurs="0"/>
                <xsd:element ref="ns2:PRA_Date_Disposal" minOccurs="0"/>
                <xsd:element ref="ns2:Function" minOccurs="0"/>
                <xsd:element ref="ns2:Activity" minOccurs="0"/>
                <xsd:element ref="ns2:Case" minOccurs="0"/>
                <xsd:element ref="ns2:FunctionGroup" minOccurs="0"/>
                <xsd:element ref="ns2:Project" minOccurs="0"/>
                <xsd:element ref="ns2:CategoryName" minOccurs="0"/>
                <xsd:element ref="ns2:Volume" minOccurs="0"/>
                <xsd:element ref="ns2:Know-How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1cbe00-2104-4159-b9b9-bd54555d1bf2" elementFormDefault="qualified">
    <xsd:import namespace="http://schemas.microsoft.com/office/2006/documentManagement/types"/>
    <xsd:import namespace="http://schemas.microsoft.com/office/infopath/2007/PartnerControls"/>
    <xsd:element name="DocumentType" ma:index="2" ma:displayName="Document Type" ma:default="" ma:format="Dropdown" ma:internalName="DocumentType">
      <xsd:simpleType>
        <xsd:restriction base="dms:Choice">
          <xsd:enumeration value="Application"/>
          <xsd:enumeration value="Contract, variation, agreement"/>
          <xsd:enumeration value="Correspondence"/>
          <xsd:enumeration value="Data"/>
          <xsd:enumeration value="Email"/>
          <xsd:enumeration value="Employment related"/>
          <xsd:enumeration value="Filenote"/>
          <xsd:enumeration value="Financial related"/>
          <xsd:enumeration value="Image, multimedia"/>
          <xsd:enumeration value="Knowledge, reference"/>
          <xsd:enumeration value="Meeting related"/>
          <xsd:enumeration value="Plan, programme, monitoring"/>
          <xsd:enumeration value="Policy, guideline, procedure"/>
          <xsd:enumeration value="Presentation"/>
          <xsd:enumeration value="Publication"/>
          <xsd:enumeration value="Report"/>
          <xsd:enumeration value="Template, form"/>
        </xsd:restriction>
      </xsd:simpleType>
    </xsd:element>
    <xsd:element name="Subactivity" ma:index="3" ma:displayName="Subactivity" ma:format="Dropdown" ma:internalName="Subactivity">
      <xsd:simpleType>
        <xsd:restriction base="dms:Choice">
          <xsd:enumeration value="Annual Report"/>
          <xsd:enumeration value="Administrative"/>
          <xsd:enumeration value="Financial Review"/>
          <xsd:enumeration value="Ministerial Reporting"/>
          <xsd:enumeration value="Performance Reporting"/>
          <xsd:enumeration value="Quarterly Report to Minister"/>
          <xsd:enumeration value="Six-Month Report"/>
          <xsd:enumeration value="SSC CE Expenses"/>
          <xsd:enumeration value="Statement of Intent"/>
        </xsd:restriction>
      </xsd:simpleType>
    </xsd:element>
    <xsd:element name="Key_x0020_Words" ma:index="4" nillable="true" ma:displayName="Key Words" ma:hidden="true" ma:internalName="Key_x0020_Words" ma:readOnly="false">
      <xsd:complexType>
        <xsd:complexContent>
          <xsd:extension base="dms:MultiChoiceFillIn">
            <xsd:sequence>
              <xsd:element name="Value" maxOccurs="unbounded" minOccurs="0" nillable="true">
                <xsd:simpleType>
                  <xsd:union memberTypes="dms:Text">
                    <xsd:simpleType>
                      <xsd:restriction base="dms:Choice">
                        <xsd:enumeration value="Not yet defined"/>
                      </xsd:restriction>
                    </xsd:simpleType>
                  </xsd:union>
                </xsd:simpleType>
              </xsd:element>
            </xsd:sequence>
          </xsd:extension>
        </xsd:complexContent>
      </xsd:complexType>
    </xsd:element>
    <xsd:element name="PRA_Text_1" ma:index="7" nillable="true" ma:displayName="PRA Level" ma:description="For PRA assessments only. Do not use." ma:format="Dropdown" ma:internalName="PraText1">
      <xsd:simpleType>
        <xsd:restriction base="dms:Choice">
          <xsd:enumeration value="High"/>
          <xsd:enumeration value="Low"/>
        </xsd:restriction>
      </xsd:simpleType>
    </xsd:element>
    <xsd:element name="Narrative" ma:index="8" nillable="true" ma:displayName="Narrative" ma:internalName="Narrative">
      <xsd:simpleType>
        <xsd:restriction base="dms:Note">
          <xsd:maxLength value="255"/>
        </xsd:restriction>
      </xsd:simpleType>
    </xsd:element>
    <xsd:element name="Aggregation_Status" ma:index="9" nillable="true" ma:displayName="Aggregation Status" ma:default="Normal" ma:hidden="true" ma:internalName="AggregationStatus">
      <xsd:simpleType>
        <xsd:restriction base="dms:Choice">
          <xsd:enumeration value="Delete Soon"/>
          <xsd:enumeration value="Transfer Soon"/>
          <xsd:enumeration value="Appraise Soon"/>
          <xsd:enumeration value="Delete"/>
          <xsd:enumeration value="Transfer"/>
          <xsd:enumeration value="Appraise"/>
          <xsd:enumeration value="Hold"/>
          <xsd:enumeration value="Normal"/>
        </xsd:restriction>
      </xsd:simpleType>
    </xsd:element>
    <xsd:element name="RecordID" ma:index="10" nillable="true" ma:displayName="RecordID" ma:hidden="true" ma:internalName="RecordID" ma:readOnly="true">
      <xsd:simpleType>
        <xsd:restriction base="dms:Text"/>
      </xsd:simpleType>
    </xsd:element>
    <xsd:element name="Read_Only_Status" ma:index="11" nillable="true" ma:displayName="Read Only Status" ma:default="Open" ma:hidden="true" ma:internalName="ReadOnlyStatus">
      <xsd:simpleType>
        <xsd:restriction base="dms:Choice">
          <xsd:enumeration value="Open"/>
          <xsd:enumeration value="Document"/>
          <xsd:enumeration value="Document and Metadata"/>
        </xsd:restriction>
      </xsd:simpleType>
    </xsd:element>
    <xsd:element name="Related_People" ma:index="13" nillable="true" ma:displayName="Related People" ma:hidden="true" ma:list="UserInfo" ma:internalName="RelatedPeople"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A_Type" ma:index="14" nillable="true" ma:displayName="PRA Type" ma:default="Doc" ma:hidden="true" ma:internalName="PRAType" ma:readOnly="false">
      <xsd:simpleType>
        <xsd:restriction base="dms:Text"/>
      </xsd:simpleType>
    </xsd:element>
    <xsd:element name="Record_Type" ma:index="15" nillable="true" ma:displayName="Business Value" ma:default="Normal" ma:hidden="true" ma:internalName="RecordType" ma:readOnly="false">
      <xsd:simpleType>
        <xsd:union memberTypes="dms:Text">
          <xsd:simpleType>
            <xsd:restriction base="dms:Choice">
              <xsd:enumeration value="Housekeeping"/>
              <xsd:enumeration value="Long Term Value"/>
              <xsd:enumeration value="Superseded"/>
              <xsd:enumeration value="Normal"/>
              <xsd:enumeration value="Cancelled"/>
              <xsd:enumeration value="Deleted"/>
            </xsd:restriction>
          </xsd:simpleType>
        </xsd:union>
      </xsd:simpleType>
    </xsd:element>
    <xsd:element name="Target_Audience" ma:index="16" nillable="true" ma:displayName="Target Audience" ma:default="Internal" ma:format="RadioButtons" ma:hidden="true" ma:internalName="TargetAudience" ma:readOnly="false">
      <xsd:simpleType>
        <xsd:union memberTypes="dms:Text">
          <xsd:simpleType>
            <xsd:restriction base="dms:Choice">
              <xsd:enumeration value="Internal"/>
              <xsd:enumeration value="External"/>
            </xsd:restriction>
          </xsd:simpleType>
        </xsd:union>
      </xsd:simpleType>
    </xsd:element>
    <xsd:element name="Authoritative_Version" ma:index="17" nillable="true" ma:displayName="Authoritative Version" ma:default="0" ma:hidden="true" ma:internalName="AuthoritativeVersion" ma:readOnly="false">
      <xsd:simpleType>
        <xsd:restriction base="dms:Boolean"/>
      </xsd:simpleType>
    </xsd:element>
    <xsd:element name="Original_Document" ma:index="18" nillable="true" ma:displayName="Original Document" ma:hidden="true" ma:internalName="OriginalDocument">
      <xsd:simpleType>
        <xsd:restriction base="dms:Text"/>
      </xsd:simpleType>
    </xsd:element>
    <xsd:element name="CategoryValue" ma:index="19" nillable="true" ma:displayName="Category Value" ma:default="NA" ma:format="RadioButtons" ma:hidden="true" ma:internalName="CategoryValue" ma:readOnly="false">
      <xsd:simpleType>
        <xsd:union memberTypes="dms:Text">
          <xsd:simpleType>
            <xsd:restriction base="dms:Choice">
              <xsd:enumeration value="NA"/>
            </xsd:restriction>
          </xsd:simpleType>
        </xsd:union>
      </xsd:simpleType>
    </xsd:element>
    <xsd:element name="PRA_Text_2" ma:index="20" nillable="true" ma:displayName="PRA Text 2" ma:hidden="true" ma:internalName="PraText2" ma:readOnly="false">
      <xsd:simpleType>
        <xsd:restriction base="dms:Text"/>
      </xsd:simpleType>
    </xsd:element>
    <xsd:element name="PRA_Text_3" ma:index="21" nillable="true" ma:displayName="PRA Text 3" ma:hidden="true" ma:internalName="PraText3" ma:readOnly="false">
      <xsd:simpleType>
        <xsd:restriction base="dms:Text"/>
      </xsd:simpleType>
    </xsd:element>
    <xsd:element name="PRA_Text_4" ma:index="22" nillable="true" ma:displayName="PRA Text 4" ma:hidden="true" ma:internalName="PraText4" ma:readOnly="false">
      <xsd:simpleType>
        <xsd:restriction base="dms:Text"/>
      </xsd:simpleType>
    </xsd:element>
    <xsd:element name="PRA_Text_5" ma:index="23" nillable="true" ma:displayName="PRA Text 5" ma:hidden="true" ma:internalName="PraText5" ma:readOnly="false">
      <xsd:simpleType>
        <xsd:restriction base="dms:Text"/>
      </xsd:simpleType>
    </xsd:element>
    <xsd:element name="PRA_Date_1" ma:index="24" nillable="true" ma:displayName="PRA Date 1" ma:format="DateTime" ma:hidden="true" ma:internalName="PraDate1" ma:readOnly="false">
      <xsd:simpleType>
        <xsd:restriction base="dms:DateTime"/>
      </xsd:simpleType>
    </xsd:element>
    <xsd:element name="PRA_Date_2" ma:index="25" nillable="true" ma:displayName="PRA Date 2" ma:format="DateTime" ma:hidden="true" ma:internalName="PraDate2" ma:readOnly="false">
      <xsd:simpleType>
        <xsd:restriction base="dms:DateTime"/>
      </xsd:simpleType>
    </xsd:element>
    <xsd:element name="PRA_Date_3" ma:index="26" nillable="true" ma:displayName="PRA Date 3" ma:format="DateTime" ma:hidden="true" ma:internalName="PraDate3" ma:readOnly="false">
      <xsd:simpleType>
        <xsd:restriction base="dms:DateTime"/>
      </xsd:simpleType>
    </xsd:element>
    <xsd:element name="PRA_Date_Trigger" ma:index="27" nillable="true" ma:displayName="PRA Date Trigger" ma:format="DateTime" ma:hidden="true" ma:internalName="PraDateTrigger" ma:readOnly="false">
      <xsd:simpleType>
        <xsd:restriction base="dms:DateTime"/>
      </xsd:simpleType>
    </xsd:element>
    <xsd:element name="PRA_Date_Disposal" ma:index="28" nillable="true" ma:displayName="PRA Date Disposal" ma:format="DateTime" ma:hidden="true" ma:internalName="PraDateDisposal" ma:readOnly="false">
      <xsd:simpleType>
        <xsd:restriction base="dms:DateTime"/>
      </xsd:simpleType>
    </xsd:element>
    <xsd:element name="Function" ma:index="30" nillable="true" ma:displayName="Function" ma:default="Management and Governance" ma:format="Dropdown" ma:internalName="Function">
      <xsd:simpleType>
        <xsd:union memberTypes="dms:Text">
          <xsd:simpleType>
            <xsd:restriction base="dms:Choice">
              <xsd:enumeration value="Management and Governance"/>
            </xsd:restriction>
          </xsd:simpleType>
        </xsd:union>
      </xsd:simpleType>
    </xsd:element>
    <xsd:element name="Activity" ma:index="31" nillable="true" ma:displayName="Activity" ma:default="Reporting" ma:format="Dropdown" ma:hidden="true" ma:internalName="Activity" ma:readOnly="false">
      <xsd:simpleType>
        <xsd:union memberTypes="dms:Text">
          <xsd:simpleType>
            <xsd:restriction base="dms:Choice">
              <xsd:enumeration value="Reporting"/>
            </xsd:restriction>
          </xsd:simpleType>
        </xsd:union>
      </xsd:simpleType>
    </xsd:element>
    <xsd:element name="Case" ma:index="33" nillable="true" ma:displayName="Case" ma:default="NA" ma:format="RadioButtons" ma:hidden="true" ma:internalName="Case" ma:readOnly="false">
      <xsd:simpleType>
        <xsd:union memberTypes="dms:Text">
          <xsd:simpleType>
            <xsd:restriction base="dms:Choice">
              <xsd:enumeration value="NA"/>
            </xsd:restriction>
          </xsd:simpleType>
        </xsd:union>
      </xsd:simpleType>
    </xsd:element>
    <xsd:element name="FunctionGroup" ma:index="36" nillable="true" ma:displayName="Function Group" ma:default="NA" ma:format="RadioButtons" ma:hidden="true" ma:internalName="FunctionGroup" ma:readOnly="false">
      <xsd:simpleType>
        <xsd:union memberTypes="dms:Text">
          <xsd:simpleType>
            <xsd:restriction base="dms:Choice">
              <xsd:enumeration value="NA"/>
            </xsd:restriction>
          </xsd:simpleType>
        </xsd:union>
      </xsd:simpleType>
    </xsd:element>
    <xsd:element name="Project" ma:index="37" nillable="true" ma:displayName="Project" ma:default="NA" ma:format="RadioButtons" ma:hidden="true" ma:internalName="Project" ma:readOnly="false">
      <xsd:simpleType>
        <xsd:union memberTypes="dms:Text">
          <xsd:simpleType>
            <xsd:restriction base="dms:Choice">
              <xsd:enumeration value="NA"/>
            </xsd:restriction>
          </xsd:simpleType>
        </xsd:union>
      </xsd:simpleType>
    </xsd:element>
    <xsd:element name="CategoryName" ma:index="38" nillable="true" ma:displayName="Category Name" ma:default="NA" ma:format="RadioButtons" ma:hidden="true" ma:internalName="CategoryName" ma:readOnly="false">
      <xsd:simpleType>
        <xsd:union memberTypes="dms:Text">
          <xsd:simpleType>
            <xsd:restriction base="dms:Choice">
              <xsd:enumeration value="NA"/>
            </xsd:restriction>
          </xsd:simpleType>
        </xsd:union>
      </xsd:simpleType>
    </xsd:element>
    <xsd:element name="Volume" ma:index="40" nillable="true" ma:displayName="Volume" ma:default="NA" ma:format="RadioButtons" ma:hidden="true" ma:internalName="Volume" ma:readOnly="false">
      <xsd:simpleType>
        <xsd:union memberTypes="dms:Text">
          <xsd:simpleType>
            <xsd:restriction base="dms:Choice">
              <xsd:enumeration value="NA"/>
            </xsd:restriction>
          </xsd:simpleType>
        </xsd:union>
      </xsd:simpleType>
    </xsd:element>
    <xsd:element name="Know-How_Type" ma:index="41" nillable="true" ma:displayName="Know-How Type" ma:default="NA" ma:format="Dropdown" ma:hidden="true" ma:internalName="KnowHowType" ma:readOnly="false">
      <xsd:simpleType>
        <xsd:union memberTypes="dms:Text">
          <xsd:simpleType>
            <xsd:restriction base="dms:Choice">
              <xsd:enumeration value="NA"/>
              <xsd:enumeration value="FAQ"/>
              <xsd:enumeration value="Tall Poppy"/>
              <xsd:enumeration value="Topic"/>
              <xsd:enumeration value="Who"/>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f0c9abad-2e3e-4033-9030-c1d1c2f56d57" elementFormDefault="qualified">
    <xsd:import namespace="http://schemas.microsoft.com/office/2006/documentManagement/types"/>
    <xsd:import namespace="http://schemas.microsoft.com/office/infopath/2007/PartnerControls"/>
    <xsd:element name="Financial_x0020_Year" ma:index="5" nillable="true" ma:displayName="Financial Year" ma:default="2017-2018" ma:format="Dropdown" ma:internalName="Financial_x0020_Year">
      <xsd:simpleType>
        <xsd:restriction base="dms:Choice">
          <xsd:enumeration value="2019-2020"/>
          <xsd:enumeration value="2018-2019"/>
          <xsd:enumeration value="2017-2018"/>
          <xsd:enumeration value="2016-2017"/>
          <xsd:enumeration value="2015-2016"/>
          <xsd:enumeration value="2014-2015"/>
          <xsd:enumeration value="2013-2014"/>
          <xsd:enumeration value="2012-2013"/>
          <xsd:enumeration value="2011 and prior"/>
        </xsd:restriction>
      </xsd:simpleType>
    </xsd:element>
    <xsd:element name="Administrative" ma:index="12" nillable="true" ma:displayName="Administrative" ma:hidden="true" ma:internalName="Administrativ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a87a5a-4a8e-439b-8ba8-e233ac656765" elementFormDefault="qualified">
    <xsd:import namespace="http://schemas.microsoft.com/office/2006/documentManagement/types"/>
    <xsd:import namespace="http://schemas.microsoft.com/office/infopath/2007/PartnerControls"/>
    <xsd:element name="Entity" ma:index="6" nillable="true" ma:displayName="Entity" ma:default="Sport NZ" ma:format="Dropdown" ma:internalName="Entity" ma:readOnly="false">
      <xsd:simpleType>
        <xsd:restriction base="dms:Choice">
          <xsd:enumeration value="HPSNZ"/>
          <xsd:enumeration value="Sport NZ"/>
          <xsd:enumeration value="Sport NZ Group"/>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ggregation_Status xmlns="e21cbe00-2104-4159-b9b9-bd54555d1bf2">Normal</Aggregation_Status>
    <PRA_Date_2 xmlns="e21cbe00-2104-4159-b9b9-bd54555d1bf2" xsi:nil="true"/>
    <PRA_Date_Trigger xmlns="e21cbe00-2104-4159-b9b9-bd54555d1bf2" xsi:nil="true"/>
    <Related_People xmlns="e21cbe00-2104-4159-b9b9-bd54555d1bf2">
      <UserInfo>
        <DisplayName/>
        <AccountId xsi:nil="true"/>
        <AccountType/>
      </UserInfo>
    </Related_People>
    <PRA_Type xmlns="e21cbe00-2104-4159-b9b9-bd54555d1bf2">Doc</PRA_Type>
    <Read_Only_Status xmlns="e21cbe00-2104-4159-b9b9-bd54555d1bf2">Open</Read_Only_Status>
    <Target_Audience xmlns="e21cbe00-2104-4159-b9b9-bd54555d1bf2">Internal</Target_Audience>
    <Function xmlns="e21cbe00-2104-4159-b9b9-bd54555d1bf2">Management and Governance</Function>
    <Volume xmlns="e21cbe00-2104-4159-b9b9-bd54555d1bf2">NA</Volume>
    <PRA_Date_3 xmlns="e21cbe00-2104-4159-b9b9-bd54555d1bf2" xsi:nil="true"/>
    <Project xmlns="e21cbe00-2104-4159-b9b9-bd54555d1bf2">NA</Project>
    <Administrative xmlns="f0c9abad-2e3e-4033-9030-c1d1c2f56d57" xsi:nil="true"/>
    <Authoritative_Version xmlns="e21cbe00-2104-4159-b9b9-bd54555d1bf2">false</Authoritative_Version>
    <CategoryValue xmlns="e21cbe00-2104-4159-b9b9-bd54555d1bf2">NA</CategoryValue>
    <DocumentType xmlns="e21cbe00-2104-4159-b9b9-bd54555d1bf2">Financial related</DocumentType>
    <PRA_Date_Disposal xmlns="e21cbe00-2104-4159-b9b9-bd54555d1bf2" xsi:nil="true"/>
    <Financial_x0020_Year xmlns="f0c9abad-2e3e-4033-9030-c1d1c2f56d57">2017-2018</Financial_x0020_Year>
    <Activity xmlns="e21cbe00-2104-4159-b9b9-bd54555d1bf2">Reporting</Activity>
    <FunctionGroup xmlns="e21cbe00-2104-4159-b9b9-bd54555d1bf2">NA</FunctionGroup>
    <PRA_Text_3 xmlns="e21cbe00-2104-4159-b9b9-bd54555d1bf2" xsi:nil="true"/>
    <Narrative xmlns="e21cbe00-2104-4159-b9b9-bd54555d1bf2" xsi:nil="true"/>
    <CategoryName xmlns="e21cbe00-2104-4159-b9b9-bd54555d1bf2">NA</CategoryName>
    <Know-How_Type xmlns="e21cbe00-2104-4159-b9b9-bd54555d1bf2">NA</Know-How_Type>
    <Key_x0020_Words xmlns="e21cbe00-2104-4159-b9b9-bd54555d1bf2"/>
    <Case xmlns="e21cbe00-2104-4159-b9b9-bd54555d1bf2">NA</Case>
    <Original_Document xmlns="e21cbe00-2104-4159-b9b9-bd54555d1bf2" xsi:nil="true"/>
    <PRA_Text_2 xmlns="e21cbe00-2104-4159-b9b9-bd54555d1bf2" xsi:nil="true"/>
    <PRA_Text_5 xmlns="e21cbe00-2104-4159-b9b9-bd54555d1bf2" xsi:nil="true"/>
    <PRA_Date_1 xmlns="e21cbe00-2104-4159-b9b9-bd54555d1bf2" xsi:nil="true"/>
    <Subactivity xmlns="e21cbe00-2104-4159-b9b9-bd54555d1bf2">SSC CE Expenses</Subactivity>
    <Entity xmlns="b0a87a5a-4a8e-439b-8ba8-e233ac656765">Sport NZ</Entity>
    <PRA_Text_1 xmlns="e21cbe00-2104-4159-b9b9-bd54555d1bf2" xsi:nil="true"/>
    <PRA_Text_4 xmlns="e21cbe00-2104-4159-b9b9-bd54555d1bf2" xsi:nil="true"/>
    <Record_Type xmlns="e21cbe00-2104-4159-b9b9-bd54555d1bf2">Normal</Record_Type>
    <RecordID xmlns="e21cbe00-2104-4159-b9b9-bd54555d1bf2">971053</RecordI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F68E0F-CAA6-4583-9196-7120882B31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1cbe00-2104-4159-b9b9-bd54555d1bf2"/>
    <ds:schemaRef ds:uri="f0c9abad-2e3e-4033-9030-c1d1c2f56d57"/>
    <ds:schemaRef ds:uri="b0a87a5a-4a8e-439b-8ba8-e233ac656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77A617-C0C5-420E-B2E7-BADBE910E05A}">
  <ds:schemaRefs>
    <ds:schemaRef ds:uri="http://purl.org/dc/elements/1.1/"/>
    <ds:schemaRef ds:uri="http://schemas.microsoft.com/office/2006/metadata/properties"/>
    <ds:schemaRef ds:uri="f0c9abad-2e3e-4033-9030-c1d1c2f56d57"/>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e21cbe00-2104-4159-b9b9-bd54555d1bf2"/>
    <ds:schemaRef ds:uri="b0a87a5a-4a8e-439b-8ba8-e233ac656765"/>
    <ds:schemaRef ds:uri="http://www.w3.org/XML/1998/namespace"/>
    <ds:schemaRef ds:uri="http://purl.org/dc/terms/"/>
  </ds:schemaRefs>
</ds:datastoreItem>
</file>

<file path=customXml/itemProps3.xml><?xml version="1.0" encoding="utf-8"?>
<ds:datastoreItem xmlns:ds="http://schemas.openxmlformats.org/officeDocument/2006/customXml" ds:itemID="{6E2FCF44-2023-425B-8139-831DD72611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Guidance for agencies</vt:lpstr>
      <vt:lpstr>Travel</vt:lpstr>
      <vt:lpstr>Hospitality</vt:lpstr>
      <vt:lpstr>Gifts and Benefits</vt:lpstr>
      <vt:lpstr>All other  expenses</vt:lpstr>
      <vt:lpstr>'Guidance for agencies'!_ftnref1</vt:lpstr>
      <vt:lpstr>'All other  expenses'!Print_Area</vt:lpstr>
      <vt:lpstr>'Gifts and Benefits'!Print_Area</vt:lpstr>
      <vt:lpstr>'Guidance for agencies'!Print_Area</vt:lpstr>
      <vt:lpstr>Hospitality!Print_Area</vt:lpstr>
      <vt:lpstr>Travel!Print_Area</vt:lpstr>
    </vt:vector>
  </TitlesOfParts>
  <Company>SSC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mortensenm</dc:creator>
  <cp:lastModifiedBy>paular</cp:lastModifiedBy>
  <cp:lastPrinted>2018-07-17T05:03:31Z</cp:lastPrinted>
  <dcterms:created xsi:type="dcterms:W3CDTF">2010-10-17T20:59:02Z</dcterms:created>
  <dcterms:modified xsi:type="dcterms:W3CDTF">2018-07-30T03:03:50Z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0x010100AAAAAAAAAAAAAAAAAAAAAAAAAAAAAA0200E82186FFF3B97540B760FA61ECEBE233</vt:lpwstr>
  </property>
  <property fmtid="{D5CDD505-2E9C-101B-9397-08002B2CF9AE}" pid="3" name="_ModerationStatus">
    <vt:lpwstr>0</vt:lpwstr>
  </property>
</Properties>
</file>