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https://sportnzgroup-my.sharepoint.com/personal/paula_ryan_sportnz_org_nz/Documents/Desktop/"/>
    </mc:Choice>
  </mc:AlternateContent>
  <xr:revisionPtr revIDLastSave="1" documentId="8_{74BEF4CE-4411-431B-914F-388FA38519B0}" xr6:coauthVersionLast="45" xr6:coauthVersionMax="45" xr10:uidLastSave="{B89FA1B6-F36B-499F-9957-FE18217B002A}"/>
  <bookViews>
    <workbookView xWindow="-20617" yWindow="-98" windowWidth="20715" windowHeight="13276" tabRatio="798"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expenses'!$A$1:$E$26</definedName>
    <definedName name="_xlnm.Print_Area" localSheetId="5">'Gifts and benefits'!$A$1:$F$31</definedName>
    <definedName name="_xlnm.Print_Area" localSheetId="0">'Guidance for agencies'!$A$1:$A$58</definedName>
    <definedName name="_xlnm.Print_Area" localSheetId="3">Hospitality!$A$1:$E$30</definedName>
    <definedName name="_xlnm.Print_Area" localSheetId="1">'Summary and sign-off'!$A$1:$F$23</definedName>
    <definedName name="_xlnm.Print_Area" localSheetId="2">Travel!$A$1:$E$285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3" l="1"/>
  <c r="B88" i="1"/>
  <c r="B38" i="1"/>
  <c r="B90" i="1" l="1"/>
  <c r="B68" i="1" l="1"/>
  <c r="B67" i="1"/>
  <c r="B77" i="1"/>
  <c r="B71" i="1"/>
  <c r="B97" i="1"/>
  <c r="B98" i="1"/>
  <c r="B99" i="1"/>
  <c r="B92" i="1"/>
  <c r="B93" i="1"/>
  <c r="B269" i="1"/>
  <c r="B80" i="1"/>
  <c r="B84" i="1"/>
  <c r="B85" i="1"/>
  <c r="B81" i="1"/>
  <c r="B83" i="1"/>
  <c r="B82" i="1"/>
  <c r="B86" i="1"/>
  <c r="B65" i="1"/>
  <c r="B51" i="1" l="1"/>
  <c r="B62" i="1"/>
  <c r="B58" i="1"/>
  <c r="B59" i="1"/>
  <c r="B56" i="1"/>
  <c r="B53" i="1"/>
  <c r="B55" i="1"/>
  <c r="B54" i="1"/>
  <c r="B52" i="1"/>
  <c r="B47" i="1"/>
  <c r="B43" i="1"/>
  <c r="B44" i="1"/>
  <c r="B46" i="1" l="1"/>
  <c r="B31" i="1"/>
  <c r="B40" i="1"/>
  <c r="B41" i="1"/>
  <c r="B35" i="1"/>
  <c r="B34" i="1"/>
  <c r="B29" i="1"/>
  <c r="B30" i="1"/>
  <c r="B33" i="1" l="1"/>
  <c r="B27" i="1"/>
  <c r="B25" i="1"/>
  <c r="B23" i="1"/>
  <c r="B22" i="1"/>
  <c r="B21" i="1"/>
  <c r="D20" i="4" l="1"/>
  <c r="C20" i="3"/>
  <c r="C23" i="2"/>
  <c r="C261" i="1"/>
  <c r="C274" i="1"/>
  <c r="C14" i="1"/>
  <c r="B6" i="13" l="1"/>
  <c r="E59" i="13"/>
  <c r="C59" i="13"/>
  <c r="C22" i="4"/>
  <c r="C21" i="4"/>
  <c r="B59" i="13" l="1"/>
  <c r="B58" i="13"/>
  <c r="D58" i="13"/>
  <c r="B57" i="13"/>
  <c r="D57" i="13"/>
  <c r="B56" i="13"/>
  <c r="D55" i="13"/>
  <c r="B55" i="13"/>
  <c r="D54" i="13"/>
  <c r="B54" i="13"/>
  <c r="B2" i="4"/>
  <c r="B3" i="4"/>
  <c r="B2" i="3"/>
  <c r="B3" i="3"/>
  <c r="B2" i="2"/>
  <c r="B3" i="2"/>
  <c r="B2" i="1"/>
  <c r="B3" i="1"/>
  <c r="F57" i="13" l="1"/>
  <c r="D23" i="2" s="1"/>
  <c r="F59" i="13"/>
  <c r="E20" i="4" s="1"/>
  <c r="F58" i="13"/>
  <c r="D20" i="3" s="1"/>
  <c r="F55" i="13"/>
  <c r="D261" i="1" s="1"/>
  <c r="F54" i="13"/>
  <c r="D14" i="1" s="1"/>
  <c r="C17" i="13" l="1"/>
  <c r="B5" i="4" l="1"/>
  <c r="B4" i="4"/>
  <c r="B5" i="3"/>
  <c r="B4" i="3"/>
  <c r="B5" i="2"/>
  <c r="B4" i="2"/>
  <c r="B5" i="1"/>
  <c r="B4" i="1"/>
  <c r="F12" i="13" l="1"/>
  <c r="C20" i="4"/>
  <c r="F11" i="13" s="1"/>
  <c r="F13" i="13" l="1"/>
  <c r="B274" i="1"/>
  <c r="B261" i="1"/>
  <c r="B14" i="1"/>
  <c r="D56" i="13" l="1"/>
  <c r="F56" i="13" s="1"/>
  <c r="D274" i="1" s="1"/>
  <c r="B15" i="13"/>
  <c r="B17" i="13"/>
  <c r="B16" i="13"/>
  <c r="B20" i="3"/>
  <c r="B23" i="2"/>
  <c r="B12" i="13" l="1"/>
  <c r="B13" i="13"/>
  <c r="B11" i="13"/>
  <c r="B2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1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300-000002000000}">
      <text>
        <r>
          <rPr>
            <sz val="9"/>
            <color indexed="81"/>
            <rFont val="Tahoma"/>
            <family val="2"/>
          </rPr>
          <t xml:space="preserve">
Insert additional rows as needed:
- 'right click' on a row number (left of screen)
- select 'Insert' (this will insert a row above it)
</t>
        </r>
      </text>
    </comment>
    <comment ref="A264" authorId="0" shapeId="0" xr:uid="{00000000-0006-0000-03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6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<sst xmlns="http://schemas.openxmlformats.org/spreadsheetml/2006/main" count="503" uniqueCount="262">
  <si>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</si>
  <si>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</si>
  <si>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</si>
  <si>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</si>
  <si>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</si>
  <si>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</si>
  <si>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</si>
  <si>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</si>
  <si>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</si>
  <si>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</si>
  <si>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</si>
  <si>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</si>
  <si>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</si>
  <si>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</si>
  <si>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</si>
  <si>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</si>
  <si>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</si>
  <si>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</si>
  <si>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</si>
  <si>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</si>
  <si>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</si>
  <si>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</si>
  <si>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</si>
  <si>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</si>
  <si>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</si>
  <si>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</si>
  <si>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</si>
  <si>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</si>
  <si>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</si>
  <si>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</si>
  <si>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</si>
  <si>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</si>
  <si>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</si>
  <si>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</si>
  <si>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</si>
  <si>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</si>
  <si>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</si>
  <si>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</si>
  <si>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</si>
  <si>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</si>
  <si>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</si>
  <si>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</si>
  <si>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</si>
  <si>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</si>
  <si>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</si>
  <si>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</si>
  <si>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</si>
  <si>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</si>
  <si>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</si>
  <si>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</si>
  <si>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</si>
  <si>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</si>
  <si>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</si>
  <si>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</si>
  <si>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</si>
  <si>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</si>
  <si>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</si>
  <si>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</si>
  <si>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</si>
  <si>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</si>
  <si>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</si>
  <si>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</si>
  <si>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</si>
  <si>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</si>
  <si>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</si>
  <si>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</si>
  <si>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</si>
  <si>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</si>
  <si>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</si>
  <si>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</si>
  <si>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</si>
  <si>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</si>
  <si>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</si>
  <si>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</si>
  <si>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</si>
  <si>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</si>
  <si>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</si>
  <si>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</si>
  <si>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</si>
  <si>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</si>
  <si>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</si>
  <si>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</si>
  <si>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</si>
  <si>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</si>
  <si>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</si>
  <si>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</si>
  <si>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</si>
  <si>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</si>
  <si>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</si>
  <si>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</si>
  <si>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</si>
  <si>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</si>
  <si>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</si>
  <si>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</si>
  <si>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</si>
  <si>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</si>
  <si>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</si>
  <si>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</si>
  <si>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</si>
  <si>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</si>
  <si>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</si>
  <si>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</si>
  <si>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</si>
  <si>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</si>
  <si>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</si>
  <si>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</si>
  <si>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</si>
  <si>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</si>
  <si>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</si>
  <si>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</si>
  <si>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</si>
  <si>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</si>
  <si>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</si>
  <si>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</si>
  <si>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</si>
  <si>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</si>
  <si>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</si>
  <si>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</si>
  <si>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</si>
  <si>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</si>
  <si>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</si>
  <si>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</si>
  <si>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</si>
  <si>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</si>
  <si>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</si>
  <si>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</si>
  <si>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</si>
  <si>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</si>
  <si>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</si>
  <si>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</si>
  <si>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</si>
  <si>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</si>
  <si>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</si>
  <si>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</si>
  <si>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</si>
  <si>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</si>
  <si>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</si>
  <si>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</si>
  <si>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</si>
  <si>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</si>
  <si>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</si>
  <si>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</si>
  <si>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</si>
  <si>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</si>
  <si>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</si>
  <si>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</si>
  <si>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</si>
  <si>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</si>
  <si>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</si>
  <si>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</si>
  <si>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</si>
  <si>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</si>
  <si>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</si>
  <si>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</si>
  <si>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</si>
  <si>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</si>
  <si>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</si>
  <si>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</si>
  <si>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</si>
  <si>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</si>
  <si>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</si>
  <si>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</si>
  <si>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</si>
  <si>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</si>
  <si>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</si>
  <si>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</si>
  <si>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</si>
  <si>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</si>
  <si>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accommodation</t>
  </si>
  <si>
    <t>meals</t>
  </si>
  <si>
    <t>airfare</t>
  </si>
  <si>
    <t>taxis</t>
  </si>
  <si>
    <t>Sport NZ</t>
  </si>
  <si>
    <t>Peter Miskimmin</t>
  </si>
  <si>
    <t>Wellington</t>
  </si>
  <si>
    <t>Auckland</t>
  </si>
  <si>
    <t>rental car</t>
  </si>
  <si>
    <t>HPSNZ Board meeting; meeting with partner organsiation</t>
  </si>
  <si>
    <t xml:space="preserve">9/10 July </t>
  </si>
  <si>
    <t>meals (x2)</t>
  </si>
  <si>
    <t>taxis (x2)</t>
  </si>
  <si>
    <t>Parking</t>
  </si>
  <si>
    <t>Uber</t>
  </si>
  <si>
    <t xml:space="preserve">Presenting sector Award, attending partner board meeting </t>
  </si>
  <si>
    <t>Hamilton</t>
  </si>
  <si>
    <t xml:space="preserve">26/27 Aug </t>
  </si>
  <si>
    <t>Christchurch</t>
  </si>
  <si>
    <t>Presenting sector Award / partner meeting</t>
  </si>
  <si>
    <t xml:space="preserve">Partner workshop  </t>
  </si>
  <si>
    <t>Attending partner board meeting</t>
  </si>
  <si>
    <t>Partner workshop</t>
  </si>
  <si>
    <t>taxis (x3)</t>
  </si>
  <si>
    <t>parking</t>
  </si>
  <si>
    <t>Partner meetings and presenting sector awards</t>
  </si>
  <si>
    <t>9-11 Sept 2020</t>
  </si>
  <si>
    <t>accommodation (2 nights)</t>
  </si>
  <si>
    <t>Partner and stakeholder meetings</t>
  </si>
  <si>
    <t>Taxi</t>
  </si>
  <si>
    <t>taxi</t>
  </si>
  <si>
    <t>meals (x3)</t>
  </si>
  <si>
    <t>Board meeting at NZR</t>
  </si>
  <si>
    <t>NZCT board meeting at Wgtn airport</t>
  </si>
  <si>
    <t>Work to home, local stakeholder dinner event</t>
  </si>
  <si>
    <t>Ticket and hosting, Bledisloe Cup match, Wellington</t>
  </si>
  <si>
    <t>NZ Rugby</t>
  </si>
  <si>
    <t>Screening of '100yrs of the Fern'</t>
  </si>
  <si>
    <t>NZOC and SkyTV</t>
  </si>
  <si>
    <t>taxis (x4)</t>
  </si>
  <si>
    <t>uber (x2)</t>
  </si>
  <si>
    <t xml:space="preserve">27/28 July  </t>
  </si>
  <si>
    <t>IoD risk workshop</t>
  </si>
  <si>
    <t>HPSNZ Board meeting</t>
  </si>
  <si>
    <t>SLT meeting and meetings with staff</t>
  </si>
  <si>
    <t>Palmerston North</t>
  </si>
  <si>
    <t>Meeting with RST</t>
  </si>
  <si>
    <t>Nelson</t>
  </si>
  <si>
    <t>Attending RST board meeting</t>
  </si>
  <si>
    <t>Partner workshops; various partner meetings; speaking at launch event</t>
  </si>
  <si>
    <t>accommodation (x3 nights)</t>
  </si>
  <si>
    <t>accommodation (x1 night)</t>
  </si>
  <si>
    <t>Akld and Chch</t>
  </si>
  <si>
    <t>2-6 Nov 2020</t>
  </si>
  <si>
    <t>Ticket and hosting, NZ BlackFerns v NZ Barbarians</t>
  </si>
  <si>
    <t>SLT meeting and sector farewell</t>
  </si>
  <si>
    <t>accommdation</t>
  </si>
  <si>
    <t>Meeting with Athletes' Federation; new CE induction</t>
  </si>
  <si>
    <t>CBD to home following staff hui and function</t>
  </si>
  <si>
    <t>Uber x3</t>
  </si>
  <si>
    <t>mileage (309km)</t>
  </si>
  <si>
    <t>meals (x4)</t>
  </si>
  <si>
    <t>8-9 Dec 2020</t>
  </si>
  <si>
    <t>Staff hui</t>
  </si>
  <si>
    <t>Partner meeting</t>
  </si>
  <si>
    <t>Service fees, APX</t>
  </si>
  <si>
    <t>Airport parking</t>
  </si>
  <si>
    <t>Parking, airport, hotel</t>
  </si>
  <si>
    <t>Service fee -</t>
  </si>
  <si>
    <t>APX Service charges</t>
  </si>
  <si>
    <t>airfares</t>
  </si>
  <si>
    <t>airport parking</t>
  </si>
  <si>
    <t>Airport Parking</t>
  </si>
  <si>
    <t>Partner workshop - Strengthen and Adapt</t>
  </si>
  <si>
    <t>Wgtn/Akld/Chch/Wgtn</t>
  </si>
  <si>
    <t>airfare (4 sectors)</t>
  </si>
  <si>
    <t>taxis x8</t>
  </si>
  <si>
    <t xml:space="preserve">Uber </t>
  </si>
  <si>
    <t>Lunch (2pax )</t>
  </si>
  <si>
    <t>Attending sector event at Government House</t>
  </si>
  <si>
    <t>Guest speaker at government department event</t>
  </si>
  <si>
    <t>1 July - 11 Dec 2020</t>
  </si>
  <si>
    <t xml:space="preserve">Vodafone </t>
  </si>
  <si>
    <t>Phone and data costs</t>
  </si>
  <si>
    <t xml:space="preserve">Lunch meeting with local stakeholder </t>
  </si>
  <si>
    <t>excluded</t>
  </si>
  <si>
    <t>meal</t>
  </si>
  <si>
    <t>No information to disclose</t>
  </si>
  <si>
    <t>Ticket and hosting to Pulse games (x3)</t>
  </si>
  <si>
    <t>Wellington Pulse</t>
  </si>
  <si>
    <t>ticket and hosting North v South rugby match</t>
  </si>
  <si>
    <t>9/10 July 2020</t>
  </si>
  <si>
    <t>Chair, Audit Finance &amp; Risk Committee, Sport NZ</t>
  </si>
  <si>
    <t>CE departed Dec 2020, approved by GM Strategy, Policy &amp; Corporate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</si>
</sst>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_(&quot;$&quot;* #,##0.00_);_(&quot;$&quot;* \(#,##0.00\);_(&quot;$&quot;* &quot;-&quot;??_);_(@_)"/>
    <numFmt numFmtId="166" formatCode="&quot;$&quot;#,##0.00"/>
    <numFmt numFmtId="167" formatCode="[$-1409]d\ mmmm\ yyyy;@"/>
    <numFmt numFmtId="168" formatCode="[$-409]d/mmm/yy;@"/>
    <numFmt numFmtId="169" formatCode="&quot;$&quot;#,##0.00;[Red]&quot;$&quot;#,##0.00"/>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16">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4" xfId="0" applyFont="1" applyFill="1" applyBorder="1" applyAlignment="1" applyProtection="1">
      <alignment vertical="center" wrapText="1"/>
      <protection locked="0"/>
    </xf>
    <xf numFmtId="0" fontId="15" fillId="0"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167" fontId="15" fillId="10" borderId="3"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readingOrder="1"/>
    </xf>
    <xf numFmtId="168" fontId="15" fillId="0" borderId="3" xfId="0" applyNumberFormat="1" applyFont="1" applyFill="1" applyBorder="1" applyAlignment="1" applyProtection="1">
      <alignment horizontal="left" vertical="center"/>
      <protection locked="0"/>
    </xf>
    <xf numFmtId="2"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0" fontId="0" fillId="0" borderId="0" xfId="0" applyFill="1" applyProtection="1">
      <protection locked="0"/>
    </xf>
    <xf numFmtId="14" fontId="15" fillId="0" borderId="3" xfId="0" applyNumberFormat="1" applyFont="1" applyFill="1" applyBorder="1" applyAlignment="1" applyProtection="1">
      <alignment horizontal="left" vertical="center"/>
      <protection locked="0"/>
    </xf>
    <xf numFmtId="167" fontId="15" fillId="0" borderId="3" xfId="0" applyNumberFormat="1" applyFont="1" applyFill="1" applyBorder="1" applyAlignment="1" applyProtection="1">
      <alignment horizontal="left" vertical="center"/>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0" xfId="0" applyFont="1" applyFill="1" applyBorder="1" applyProtection="1">
      <protection locked="0"/>
    </xf>
    <xf numFmtId="167" fontId="15" fillId="0" borderId="3" xfId="0" applyNumberFormat="1" applyFont="1" applyFill="1" applyBorder="1" applyAlignment="1" applyProtection="1">
      <alignment horizontal="left" vertical="center" wrapText="1"/>
      <protection locked="0"/>
    </xf>
    <xf numFmtId="0" fontId="0" fillId="0" borderId="0" xfId="0" applyFont="1" applyFill="1" applyProtection="1">
      <protection locked="0"/>
    </xf>
    <xf numFmtId="0" fontId="0" fillId="0" borderId="4" xfId="0" applyFont="1" applyFill="1" applyBorder="1" applyAlignment="1" applyProtection="1">
      <alignment horizontal="left" vertical="center" wrapText="1"/>
      <protection locked="0"/>
    </xf>
    <xf numFmtId="0" fontId="15" fillId="0" borderId="4" xfId="0" applyNumberFormat="1" applyFont="1" applyFill="1" applyBorder="1" applyAlignment="1" applyProtection="1">
      <alignment horizontal="left" vertical="center" wrapText="1"/>
      <protection locked="0"/>
    </xf>
    <xf numFmtId="164" fontId="15" fillId="0" borderId="4" xfId="0" applyNumberFormat="1" applyFont="1" applyFill="1" applyBorder="1" applyAlignment="1" applyProtection="1">
      <alignment horizontal="right" vertical="center" wrapText="1"/>
      <protection locked="0"/>
    </xf>
    <xf numFmtId="0" fontId="0" fillId="0" borderId="5" xfId="0" applyFont="1" applyFill="1" applyBorder="1" applyAlignment="1" applyProtection="1">
      <alignment horizontal="left" vertical="center" wrapText="1"/>
      <protection locked="0"/>
    </xf>
    <xf numFmtId="168" fontId="15" fillId="0" borderId="3" xfId="0" applyNumberFormat="1" applyFont="1" applyFill="1" applyBorder="1" applyAlignment="1" applyProtection="1">
      <alignment vertical="center"/>
      <protection locked="0"/>
    </xf>
    <xf numFmtId="0" fontId="0" fillId="10" borderId="0" xfId="0" applyFill="1" applyProtection="1">
      <protection locked="0"/>
    </xf>
    <xf numFmtId="169" fontId="15" fillId="0" borderId="4" xfId="0" applyNumberFormat="1" applyFont="1" applyFill="1" applyBorder="1" applyAlignment="1" applyProtection="1">
      <alignment vertical="center" wrapText="1"/>
      <protection locked="0"/>
    </xf>
    <xf numFmtId="167" fontId="15" fillId="0" borderId="3" xfId="0" applyNumberFormat="1" applyFont="1" applyFill="1" applyBorder="1" applyAlignment="1" applyProtection="1">
      <alignment horizontal="left" vertical="top"/>
      <protection locked="0"/>
    </xf>
    <xf numFmtId="2" fontId="15" fillId="0" borderId="4" xfId="0" applyNumberFormat="1" applyFont="1" applyBorder="1" applyAlignment="1" applyProtection="1">
      <alignment vertical="center" wrapText="1"/>
      <protection locked="0"/>
    </xf>
    <xf numFmtId="0" fontId="20"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0" fillId="0" borderId="0" xfId="0" applyFill="1" applyProtection="1"/>
    <xf numFmtId="2" fontId="15" fillId="0" borderId="0" xfId="0" applyNumberFormat="1" applyFont="1" applyFill="1" applyBorder="1" applyAlignment="1" applyProtection="1">
      <alignment vertical="center" wrapText="1"/>
      <protection locked="0"/>
    </xf>
    <xf numFmtId="0" fontId="0" fillId="0" borderId="0" xfId="0" quotePrefix="1" applyFill="1" applyAlignment="1" applyProtection="1">
      <alignment wrapText="1"/>
      <protection locked="0"/>
    </xf>
    <xf numFmtId="2" fontId="20" fillId="3" borderId="0" xfId="0" applyNumberFormat="1" applyFont="1" applyFill="1" applyBorder="1" applyAlignment="1" applyProtection="1">
      <alignment vertical="center" wrapText="1"/>
    </xf>
    <xf numFmtId="2" fontId="20" fillId="3" borderId="0" xfId="0" applyNumberFormat="1" applyFont="1" applyFill="1" applyBorder="1" applyAlignment="1" applyProtection="1">
      <alignment vertical="center"/>
    </xf>
    <xf numFmtId="2" fontId="1" fillId="0" borderId="0" xfId="0" applyNumberFormat="1" applyFont="1" applyBorder="1" applyAlignment="1" applyProtection="1">
      <alignment wrapText="1"/>
    </xf>
    <xf numFmtId="2" fontId="20" fillId="0" borderId="0" xfId="0" applyNumberFormat="1" applyFont="1" applyFill="1" applyBorder="1" applyAlignment="1" applyProtection="1">
      <alignment vertical="center" wrapText="1"/>
    </xf>
    <xf numFmtId="2" fontId="0" fillId="0" borderId="0" xfId="0" applyNumberFormat="1" applyFill="1" applyProtection="1">
      <protection locked="0"/>
    </xf>
    <xf numFmtId="2" fontId="0" fillId="0" borderId="0" xfId="0" applyNumberFormat="1" applyBorder="1" applyAlignment="1" applyProtection="1">
      <alignment wrapText="1"/>
    </xf>
    <xf numFmtId="2" fontId="19" fillId="3" borderId="0" xfId="0" applyNumberFormat="1" applyFont="1" applyFill="1" applyBorder="1" applyAlignment="1" applyProtection="1">
      <alignment vertical="center"/>
    </xf>
    <xf numFmtId="2" fontId="1" fillId="0" borderId="0" xfId="0" applyNumberFormat="1" applyFont="1" applyFill="1" applyBorder="1" applyAlignment="1" applyProtection="1">
      <alignment wrapText="1"/>
    </xf>
    <xf numFmtId="2" fontId="0" fillId="0" borderId="0" xfId="0" applyNumberFormat="1" applyFont="1" applyBorder="1" applyAlignment="1" applyProtection="1"/>
    <xf numFmtId="2" fontId="0" fillId="0" borderId="0" xfId="0" applyNumberFormat="1" applyBorder="1" applyAlignment="1" applyProtection="1"/>
    <xf numFmtId="2" fontId="0" fillId="0" borderId="0" xfId="0" applyNumberFormat="1" applyFont="1" applyAlignment="1" applyProtection="1">
      <alignment vertical="center"/>
    </xf>
    <xf numFmtId="2" fontId="0" fillId="0" borderId="0" xfId="0" applyNumberFormat="1" applyProtection="1"/>
    <xf numFmtId="2" fontId="0" fillId="0" borderId="0" xfId="0" applyNumberFormat="1" applyAlignment="1" applyProtection="1">
      <alignment wrapText="1"/>
    </xf>
    <xf numFmtId="167" fontId="15" fillId="0" borderId="3" xfId="0" applyNumberFormat="1" applyFont="1" applyBorder="1" applyAlignment="1" applyProtection="1">
      <alignment horizontal="left" vertical="center"/>
      <protection locked="0"/>
    </xf>
    <xf numFmtId="0" fontId="0" fillId="0" borderId="4" xfId="0" applyBorder="1" applyAlignment="1" applyProtection="1">
      <alignment vertical="center" wrapText="1"/>
      <protection locked="0"/>
    </xf>
    <xf numFmtId="0" fontId="15" fillId="0" borderId="4" xfId="0" applyFont="1" applyBorder="1" applyAlignment="1" applyProtection="1">
      <alignment horizontal="left" vertical="center" wrapText="1"/>
      <protection locked="0"/>
    </xf>
    <xf numFmtId="164" fontId="15" fillId="0" borderId="4" xfId="0" applyNumberFormat="1" applyFont="1" applyBorder="1" applyAlignment="1" applyProtection="1">
      <alignment horizontal="right" vertical="center" wrapText="1"/>
      <protection locked="0"/>
    </xf>
    <xf numFmtId="0" fontId="0" fillId="0" borderId="4" xfId="0" applyBorder="1" applyAlignment="1" applyProtection="1">
      <alignment horizontal="left" vertical="center" wrapText="1"/>
      <protection locked="0"/>
    </xf>
    <xf numFmtId="0" fontId="6" fillId="0" borderId="0" xfId="0" applyFont="1" applyBorder="1" applyAlignment="1" applyProtection="1">
      <alignment vertical="center" wrapText="1" readingOrder="1"/>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61"/>
  <sheetViews>
    <sheetView zoomScale="85" zoomScaleNormal="85" workbookViewId="0">
      <selection activeCell="A36" sqref="A36"/>
    </sheetView>
  </sheetViews>
  <sheetFormatPr defaultColWidth="0" defaultRowHeight="14" zeroHeight="1" x14ac:dyDescent="0.3"/>
  <cols>
    <col min="1" max="1" width="219.26953125" style="72" customWidth="1"/>
    <col min="2" max="2" width="33.26953125" style="71" customWidth="1"/>
    <col min="3" max="16384" width="8.7265625" style="17" hidden="1"/>
  </cols>
  <sheetData>
    <row r="1" spans="1:2" ht="23.25" customHeight="1" x14ac:dyDescent="0.3">
      <c r="A1" s="70" t="s">
        <v>86</v>
      </c>
    </row>
    <row r="2" spans="1:2" ht="33" customHeight="1" x14ac:dyDescent="0.3">
      <c r="A2" s="144" t="s">
        <v>119</v>
      </c>
    </row>
    <row r="3" spans="1:2" ht="17.25" customHeight="1" x14ac:dyDescent="0.3"/>
    <row r="4" spans="1:2" ht="23.25" customHeight="1" x14ac:dyDescent="0.3">
      <c r="A4" s="111" t="s">
        <v>124</v>
      </c>
    </row>
    <row r="5" spans="1:2" ht="17.25" customHeight="1" x14ac:dyDescent="0.3"/>
    <row r="6" spans="1:2" ht="23.25" customHeight="1" x14ac:dyDescent="0.3">
      <c r="A6" s="73" t="s">
        <v>14</v>
      </c>
    </row>
    <row r="7" spans="1:2" ht="17.25" customHeight="1" x14ac:dyDescent="0.3">
      <c r="A7" s="74" t="s">
        <v>16</v>
      </c>
    </row>
    <row r="8" spans="1:2" ht="17.25" customHeight="1" x14ac:dyDescent="0.3">
      <c r="A8" s="75" t="s">
        <v>90</v>
      </c>
    </row>
    <row r="9" spans="1:2" ht="17.25" customHeight="1" x14ac:dyDescent="0.3">
      <c r="A9" s="75"/>
    </row>
    <row r="10" spans="1:2" ht="23.25" customHeight="1" x14ac:dyDescent="0.25">
      <c r="A10" s="73" t="s">
        <v>17</v>
      </c>
      <c r="B10" s="115" t="s">
        <v>128</v>
      </c>
    </row>
    <row r="11" spans="1:2" ht="17.25" customHeight="1" x14ac:dyDescent="0.3">
      <c r="A11" s="76" t="s">
        <v>27</v>
      </c>
    </row>
    <row r="12" spans="1:2" ht="17.25" customHeight="1" x14ac:dyDescent="0.3">
      <c r="A12" s="75" t="s">
        <v>18</v>
      </c>
    </row>
    <row r="13" spans="1:2" ht="17.25" customHeight="1" x14ac:dyDescent="0.3">
      <c r="A13" s="75" t="s">
        <v>19</v>
      </c>
    </row>
    <row r="14" spans="1:2" ht="17.25" customHeight="1" x14ac:dyDescent="0.3">
      <c r="A14" s="77" t="s">
        <v>20</v>
      </c>
    </row>
    <row r="15" spans="1:2" ht="17.25" customHeight="1" x14ac:dyDescent="0.3">
      <c r="A15" s="75" t="s">
        <v>21</v>
      </c>
    </row>
    <row r="16" spans="1:2" ht="17.25" customHeight="1" x14ac:dyDescent="0.3">
      <c r="A16" s="75"/>
    </row>
    <row r="17" spans="1:1" ht="23.25" customHeight="1" x14ac:dyDescent="0.3">
      <c r="A17" s="73" t="s">
        <v>22</v>
      </c>
    </row>
    <row r="18" spans="1:1" ht="17.25" customHeight="1" x14ac:dyDescent="0.3">
      <c r="A18" s="77" t="s">
        <v>10</v>
      </c>
    </row>
    <row r="19" spans="1:1" ht="17.25" customHeight="1" x14ac:dyDescent="0.3">
      <c r="A19" s="77" t="s">
        <v>26</v>
      </c>
    </row>
    <row r="20" spans="1:1" ht="17.25" customHeight="1" x14ac:dyDescent="0.3">
      <c r="A20" s="104" t="s">
        <v>118</v>
      </c>
    </row>
    <row r="21" spans="1:1" ht="17.25" customHeight="1" x14ac:dyDescent="0.3">
      <c r="A21" s="78"/>
    </row>
    <row r="22" spans="1:1" ht="23.25" customHeight="1" x14ac:dyDescent="0.3">
      <c r="A22" s="73" t="s">
        <v>11</v>
      </c>
    </row>
    <row r="23" spans="1:1" ht="17.25" customHeight="1" x14ac:dyDescent="0.3">
      <c r="A23" s="78" t="s">
        <v>85</v>
      </c>
    </row>
    <row r="24" spans="1:1" ht="17.25" customHeight="1" x14ac:dyDescent="0.3">
      <c r="A24" s="78"/>
    </row>
    <row r="25" spans="1:1" ht="23.25" customHeight="1" x14ac:dyDescent="0.3">
      <c r="A25" s="73" t="s">
        <v>54</v>
      </c>
    </row>
    <row r="26" spans="1:1" ht="17.25" customHeight="1" x14ac:dyDescent="0.3">
      <c r="A26" s="79" t="s">
        <v>60</v>
      </c>
    </row>
    <row r="27" spans="1:1" ht="32.25" customHeight="1" x14ac:dyDescent="0.3">
      <c r="A27" s="77" t="s">
        <v>112</v>
      </c>
    </row>
    <row r="28" spans="1:1" ht="17.25" customHeight="1" x14ac:dyDescent="0.3">
      <c r="A28" s="79" t="s">
        <v>55</v>
      </c>
    </row>
    <row r="29" spans="1:1" ht="32.25" customHeight="1" x14ac:dyDescent="0.3">
      <c r="A29" s="77" t="s">
        <v>150</v>
      </c>
    </row>
    <row r="30" spans="1:1" ht="17.25" customHeight="1" x14ac:dyDescent="0.3">
      <c r="A30" s="79" t="s">
        <v>12</v>
      </c>
    </row>
    <row r="31" spans="1:1" ht="17.25" customHeight="1" x14ac:dyDescent="0.3">
      <c r="A31" s="77" t="s">
        <v>56</v>
      </c>
    </row>
    <row r="32" spans="1:1" ht="17.25" customHeight="1" x14ac:dyDescent="0.3">
      <c r="A32" s="79" t="s">
        <v>57</v>
      </c>
    </row>
    <row r="33" spans="1:1" ht="32.25" customHeight="1" x14ac:dyDescent="0.3">
      <c r="A33" s="80" t="s">
        <v>58</v>
      </c>
    </row>
    <row r="34" spans="1:1" ht="32.25" customHeight="1" x14ac:dyDescent="0.3">
      <c r="A34" s="81" t="s">
        <v>23</v>
      </c>
    </row>
    <row r="35" spans="1:1" ht="17.25" customHeight="1" x14ac:dyDescent="0.3">
      <c r="A35" s="79" t="s">
        <v>47</v>
      </c>
    </row>
    <row r="36" spans="1:1" ht="32.25" customHeight="1" x14ac:dyDescent="0.3">
      <c r="A36" s="77" t="s">
        <v>130</v>
      </c>
    </row>
    <row r="37" spans="1:1" ht="32.25" customHeight="1" x14ac:dyDescent="0.3">
      <c r="A37" s="80" t="s">
        <v>25</v>
      </c>
    </row>
    <row r="38" spans="1:1" ht="32.25" customHeight="1" x14ac:dyDescent="0.3">
      <c r="A38" s="77" t="s">
        <v>61</v>
      </c>
    </row>
    <row r="39" spans="1:1" ht="17.25" customHeight="1" x14ac:dyDescent="0.3">
      <c r="A39" s="81"/>
    </row>
    <row r="40" spans="1:1" ht="22.5" customHeight="1" x14ac:dyDescent="0.3">
      <c r="A40" s="73" t="s">
        <v>5</v>
      </c>
    </row>
    <row r="41" spans="1:1" ht="17.25" customHeight="1" x14ac:dyDescent="0.3">
      <c r="A41" s="86" t="s">
        <v>120</v>
      </c>
    </row>
    <row r="42" spans="1:1" ht="17.25" customHeight="1" x14ac:dyDescent="0.3">
      <c r="A42" s="82" t="s">
        <v>68</v>
      </c>
    </row>
    <row r="43" spans="1:1" ht="17.25" customHeight="1" x14ac:dyDescent="0.3">
      <c r="A43" s="83" t="s">
        <v>131</v>
      </c>
    </row>
    <row r="44" spans="1:1" ht="32.25" customHeight="1" x14ac:dyDescent="0.3">
      <c r="A44" s="83" t="s">
        <v>103</v>
      </c>
    </row>
    <row r="45" spans="1:1" ht="32.25" customHeight="1" x14ac:dyDescent="0.3">
      <c r="A45" s="83" t="s">
        <v>69</v>
      </c>
    </row>
    <row r="46" spans="1:1" ht="17.25" customHeight="1" x14ac:dyDescent="0.3">
      <c r="A46" s="84" t="s">
        <v>132</v>
      </c>
    </row>
    <row r="47" spans="1:1" ht="32.25" customHeight="1" x14ac:dyDescent="0.3">
      <c r="A47" s="80" t="s">
        <v>70</v>
      </c>
    </row>
    <row r="48" spans="1:1" ht="32.25" customHeight="1" x14ac:dyDescent="0.3">
      <c r="A48" s="80" t="s">
        <v>62</v>
      </c>
    </row>
    <row r="49" spans="1:1" ht="32.25" customHeight="1" x14ac:dyDescent="0.3">
      <c r="A49" s="83" t="s">
        <v>151</v>
      </c>
    </row>
    <row r="50" spans="1:1" ht="17.25" customHeight="1" x14ac:dyDescent="0.3">
      <c r="A50" s="83" t="s">
        <v>71</v>
      </c>
    </row>
    <row r="51" spans="1:1" ht="17.25" customHeight="1" x14ac:dyDescent="0.3">
      <c r="A51" s="83" t="s">
        <v>24</v>
      </c>
    </row>
    <row r="52" spans="1:1" ht="17.25" customHeight="1" x14ac:dyDescent="0.3">
      <c r="A52" s="83"/>
    </row>
    <row r="53" spans="1:1" ht="22.5" customHeight="1" x14ac:dyDescent="0.3">
      <c r="A53" s="73" t="s">
        <v>59</v>
      </c>
    </row>
    <row r="54" spans="1:1" ht="32.25" customHeight="1" x14ac:dyDescent="0.3">
      <c r="A54" s="144" t="s">
        <v>121</v>
      </c>
    </row>
    <row r="55" spans="1:1" ht="17.25" customHeight="1" x14ac:dyDescent="0.3">
      <c r="A55" s="85" t="s">
        <v>122</v>
      </c>
    </row>
    <row r="56" spans="1:1" ht="17.25" customHeight="1" x14ac:dyDescent="0.3">
      <c r="A56" s="86" t="s">
        <v>75</v>
      </c>
    </row>
    <row r="57" spans="1:1" ht="17.25" customHeight="1" x14ac:dyDescent="0.3">
      <c r="A57" s="104" t="s">
        <v>123</v>
      </c>
    </row>
    <row r="58" spans="1:1" ht="17.25" customHeight="1" x14ac:dyDescent="0.3">
      <c r="A58" s="87" t="s">
        <v>74</v>
      </c>
    </row>
    <row r="59" spans="1:1" x14ac:dyDescent="0.3"/>
    <row r="61" spans="1:1" hidden="1" x14ac:dyDescent="0.3">
      <c r="A61" s="88"/>
    </row>
  </sheetData>
  <sheetProtection sheet="1" objects="1" scenarios="1"/>
  <hyperlinks>
    <hyperlink ref="A20" r:id="rId1" xr:uid="{00000000-0004-0000-0100-000000000000}"/>
    <hyperlink ref="A41" r:id="rId2" xr:uid="{00000000-0004-0000-0100-000001000000}"/>
    <hyperlink ref="A55" r:id="rId3" xr:uid="{00000000-0004-0000-0100-000002000000}"/>
    <hyperlink ref="A56" r:id="rId4" display="mailto:info@data.govt.nz" xr:uid="{00000000-0004-0000-0100-000003000000}"/>
    <hyperlink ref="A58" r:id="rId5" display="http://www.ssc.govt.nz/ce-expenses-disclosure" xr:uid="{00000000-0004-0000-0100-000004000000}"/>
    <hyperlink ref="A2" r:id="rId6" display="http://www.ssc.govt.nz/sites/all/files/ce-expense-disclosures-guide-agency-staff-2017.docx" xr:uid="{00000000-0004-0000-0100-000005000000}"/>
    <hyperlink ref="A54" r:id="rId7" display="http://www.ssc.govt.nz/sites/all/files/ce-expense-disclosures-guide-agency-staff-2017.docx" xr:uid="{00000000-0004-0000-0100-000006000000}"/>
    <hyperlink ref="A57" r:id="rId8" display="They are posted on agency websites and linked to www.data.govt.nz. See: https://www.data.govt.nz/toolkit/how-do-i-add-or-update-our-chief-executive-expenses/" xr:uid="{00000000-0004-0000-01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K66"/>
  <sheetViews>
    <sheetView zoomScaleNormal="100" workbookViewId="0">
      <selection activeCell="B15" sqref="B15"/>
    </sheetView>
  </sheetViews>
  <sheetFormatPr defaultColWidth="0" defaultRowHeight="12.5" zeroHeight="1" x14ac:dyDescent="0.25"/>
  <cols>
    <col min="1" max="1" width="35.7265625" style="17" customWidth="1"/>
    <col min="2" max="2" width="21.54296875" style="17" customWidth="1"/>
    <col min="3" max="3" width="33.54296875" style="17" customWidth="1"/>
    <col min="4" max="4" width="4.453125" style="17" customWidth="1"/>
    <col min="5" max="5" width="29" style="17" customWidth="1"/>
    <col min="6" max="6" width="19" style="17" customWidth="1"/>
    <col min="7" max="7" width="42" style="17" customWidth="1"/>
    <col min="8" max="11" width="9.1796875" style="17" hidden="1" customWidth="1"/>
    <col min="12" max="16384" width="9.1796875" style="17" hidden="1"/>
  </cols>
  <sheetData>
    <row r="1" spans="1:11" ht="26.25" customHeight="1" x14ac:dyDescent="0.25">
      <c r="A1" s="198" t="s">
        <v>98</v>
      </c>
      <c r="B1" s="198"/>
      <c r="C1" s="198"/>
      <c r="D1" s="198"/>
      <c r="E1" s="198"/>
      <c r="F1" s="198"/>
      <c r="G1" s="48"/>
      <c r="H1" s="48"/>
      <c r="I1" s="48"/>
      <c r="J1" s="48"/>
      <c r="K1" s="48"/>
    </row>
    <row r="2" spans="1:11" ht="21" customHeight="1" x14ac:dyDescent="0.25">
      <c r="A2" s="4" t="s">
        <v>2</v>
      </c>
      <c r="B2" s="199" t="s">
        <v>172</v>
      </c>
      <c r="C2" s="199"/>
      <c r="D2" s="199"/>
      <c r="E2" s="199"/>
      <c r="F2" s="199"/>
      <c r="G2" s="48"/>
      <c r="H2" s="48"/>
      <c r="I2" s="48"/>
      <c r="J2" s="48"/>
      <c r="K2" s="48"/>
    </row>
    <row r="3" spans="1:11" ht="21" customHeight="1" x14ac:dyDescent="0.25">
      <c r="A3" s="4" t="s">
        <v>99</v>
      </c>
      <c r="B3" s="199" t="s">
        <v>173</v>
      </c>
      <c r="C3" s="199"/>
      <c r="D3" s="199"/>
      <c r="E3" s="199"/>
      <c r="F3" s="199"/>
      <c r="G3" s="48"/>
      <c r="H3" s="48"/>
      <c r="I3" s="48"/>
      <c r="J3" s="48"/>
      <c r="K3" s="48"/>
    </row>
    <row r="4" spans="1:11" ht="21" customHeight="1" x14ac:dyDescent="0.25">
      <c r="A4" s="4" t="s">
        <v>79</v>
      </c>
      <c r="B4" s="200">
        <v>44013</v>
      </c>
      <c r="C4" s="200"/>
      <c r="D4" s="200"/>
      <c r="E4" s="200"/>
      <c r="F4" s="200"/>
      <c r="G4" s="48"/>
      <c r="H4" s="48"/>
      <c r="I4" s="48"/>
      <c r="J4" s="48"/>
      <c r="K4" s="48"/>
    </row>
    <row r="5" spans="1:11" ht="21" customHeight="1" x14ac:dyDescent="0.25">
      <c r="A5" s="4" t="s">
        <v>80</v>
      </c>
      <c r="B5" s="200">
        <v>44176</v>
      </c>
      <c r="C5" s="200"/>
      <c r="D5" s="200"/>
      <c r="E5" s="200"/>
      <c r="F5" s="200"/>
      <c r="G5" s="48"/>
      <c r="H5" s="48"/>
      <c r="I5" s="48"/>
      <c r="J5" s="48"/>
      <c r="K5" s="48"/>
    </row>
    <row r="6" spans="1:11" ht="21" customHeight="1" x14ac:dyDescent="0.25">
      <c r="A6" s="4" t="s">
        <v>104</v>
      </c>
      <c r="B6" s="197" t="str">
        <f>IF(AND(Travel!B7&lt;&gt;A30,Hospitality!B7&lt;&gt;A30,'All other expenses'!B7&lt;&gt;A30,'Gifts and benefits'!B7&lt;&gt;A30),A31,IF(AND(Travel!B7=A30,Hospitality!B7=A30,'All other expenses'!B7=A30,'Gifts and benefits'!B7=A30),A33,A32))</f>
        <v>Data and totals have not yet been checked and confirmed for any sheet</v>
      </c>
      <c r="C6" s="197"/>
      <c r="D6" s="197"/>
      <c r="E6" s="197"/>
      <c r="F6" s="197"/>
      <c r="G6" s="36"/>
      <c r="H6" s="48"/>
      <c r="I6" s="48"/>
      <c r="J6" s="48"/>
      <c r="K6" s="48"/>
    </row>
    <row r="7" spans="1:11" ht="21" customHeight="1" x14ac:dyDescent="0.25">
      <c r="A7" s="4" t="s">
        <v>133</v>
      </c>
      <c r="B7" s="196" t="s">
        <v>94</v>
      </c>
      <c r="C7" s="196"/>
      <c r="D7" s="196"/>
      <c r="E7" s="196"/>
      <c r="F7" s="196"/>
      <c r="G7" s="194" t="s">
        <v>261</v>
      </c>
      <c r="H7" s="48"/>
      <c r="I7" s="48"/>
      <c r="J7" s="48"/>
      <c r="K7" s="48"/>
    </row>
    <row r="8" spans="1:11" ht="21" customHeight="1" x14ac:dyDescent="0.25">
      <c r="A8" s="4" t="s">
        <v>100</v>
      </c>
      <c r="B8" s="196" t="s">
        <v>260</v>
      </c>
      <c r="C8" s="196"/>
      <c r="D8" s="196"/>
      <c r="E8" s="196"/>
      <c r="F8" s="196"/>
      <c r="G8" s="36"/>
      <c r="H8" s="48"/>
      <c r="I8" s="48"/>
      <c r="J8" s="48"/>
      <c r="K8" s="48"/>
    </row>
    <row r="9" spans="1:11" ht="66.75" customHeight="1" x14ac:dyDescent="0.25">
      <c r="A9" s="195" t="s">
        <v>125</v>
      </c>
      <c r="B9" s="195"/>
      <c r="C9" s="195"/>
      <c r="D9" s="195"/>
      <c r="E9" s="195"/>
      <c r="F9" s="195"/>
      <c r="G9" s="36"/>
      <c r="H9" s="48"/>
      <c r="I9" s="48"/>
      <c r="J9" s="48"/>
      <c r="K9" s="48"/>
    </row>
    <row r="10" spans="1:11" s="143" customFormat="1" ht="36" customHeight="1" x14ac:dyDescent="0.3">
      <c r="A10" s="137" t="s">
        <v>48</v>
      </c>
      <c r="B10" s="138" t="s">
        <v>31</v>
      </c>
      <c r="C10" s="138" t="s">
        <v>65</v>
      </c>
      <c r="D10" s="139"/>
      <c r="E10" s="140" t="s">
        <v>47</v>
      </c>
      <c r="F10" s="141" t="s">
        <v>72</v>
      </c>
      <c r="G10" s="142"/>
      <c r="H10" s="142"/>
      <c r="I10" s="142"/>
      <c r="J10" s="142"/>
      <c r="K10" s="142"/>
    </row>
    <row r="11" spans="1:11" ht="27.75" customHeight="1" x14ac:dyDescent="0.35">
      <c r="A11" s="11" t="s">
        <v>84</v>
      </c>
      <c r="B11" s="97">
        <f>B15+B16+B17</f>
        <v>11772.960000000005</v>
      </c>
      <c r="C11" s="105" t="s">
        <v>253</v>
      </c>
      <c r="D11" s="8"/>
      <c r="E11" s="11" t="s">
        <v>95</v>
      </c>
      <c r="F11" s="58">
        <f>'Gifts and benefits'!C20</f>
        <v>5</v>
      </c>
      <c r="G11" s="49"/>
      <c r="H11" s="49"/>
      <c r="I11" s="49"/>
      <c r="J11" s="49"/>
      <c r="K11" s="49"/>
    </row>
    <row r="12" spans="1:11" ht="27.75" customHeight="1" x14ac:dyDescent="0.35">
      <c r="A12" s="11" t="s">
        <v>12</v>
      </c>
      <c r="B12" s="97">
        <f>Hospitality!B23</f>
        <v>17.170000000000002</v>
      </c>
      <c r="C12" s="105" t="s">
        <v>253</v>
      </c>
      <c r="D12" s="8"/>
      <c r="E12" s="11" t="s">
        <v>96</v>
      </c>
      <c r="F12" s="58">
        <f>'Gifts and benefits'!C21</f>
        <v>2</v>
      </c>
      <c r="G12" s="49"/>
      <c r="H12" s="49"/>
      <c r="I12" s="49"/>
      <c r="J12" s="49"/>
      <c r="K12" s="49"/>
    </row>
    <row r="13" spans="1:11" ht="27.75" customHeight="1" x14ac:dyDescent="0.25">
      <c r="A13" s="11" t="s">
        <v>30</v>
      </c>
      <c r="B13" s="97">
        <f>'All other expenses'!B20</f>
        <v>288</v>
      </c>
      <c r="C13" s="105" t="s">
        <v>253</v>
      </c>
      <c r="D13" s="8"/>
      <c r="E13" s="11" t="s">
        <v>97</v>
      </c>
      <c r="F13" s="58">
        <f>'Gifts and benefits'!C22</f>
        <v>3</v>
      </c>
      <c r="G13" s="48"/>
      <c r="H13" s="48"/>
      <c r="I13" s="48"/>
      <c r="J13" s="48"/>
      <c r="K13" s="48"/>
    </row>
    <row r="14" spans="1:11" ht="12.75" customHeight="1" x14ac:dyDescent="0.25">
      <c r="A14" s="10"/>
      <c r="B14" s="98"/>
      <c r="C14" s="106"/>
      <c r="D14" s="59"/>
      <c r="E14" s="8"/>
      <c r="F14" s="60"/>
      <c r="G14" s="28"/>
      <c r="H14" s="28"/>
      <c r="I14" s="28"/>
      <c r="J14" s="28"/>
      <c r="K14" s="28"/>
    </row>
    <row r="15" spans="1:11" ht="27.75" customHeight="1" x14ac:dyDescent="0.25">
      <c r="A15" s="12" t="s">
        <v>45</v>
      </c>
      <c r="B15" s="99">
        <f>Travel!B14</f>
        <v>0</v>
      </c>
      <c r="C15" s="107" t="s">
        <v>253</v>
      </c>
      <c r="D15" s="8"/>
      <c r="E15" s="8"/>
      <c r="F15" s="60"/>
      <c r="G15" s="48"/>
      <c r="H15" s="48"/>
      <c r="I15" s="48"/>
      <c r="J15" s="48"/>
      <c r="K15" s="48"/>
    </row>
    <row r="16" spans="1:11" ht="27.75" customHeight="1" x14ac:dyDescent="0.25">
      <c r="A16" s="12" t="s">
        <v>91</v>
      </c>
      <c r="B16" s="99">
        <f>Travel!B261</f>
        <v>11510.550000000005</v>
      </c>
      <c r="C16" s="107" t="s">
        <v>253</v>
      </c>
      <c r="D16" s="61"/>
      <c r="E16" s="8"/>
      <c r="F16" s="62"/>
      <c r="G16" s="48"/>
      <c r="H16" s="48"/>
      <c r="I16" s="48"/>
      <c r="J16" s="48"/>
      <c r="K16" s="48"/>
    </row>
    <row r="17" spans="1:11" ht="27.75" customHeight="1" x14ac:dyDescent="0.25">
      <c r="A17" s="12" t="s">
        <v>46</v>
      </c>
      <c r="B17" s="99">
        <f>Travel!B274</f>
        <v>262.40999999999997</v>
      </c>
      <c r="C17" s="107" t="str">
        <f>C11</f>
        <v>excluded</v>
      </c>
      <c r="D17" s="8"/>
      <c r="E17" s="8"/>
      <c r="F17" s="62"/>
      <c r="G17" s="48"/>
      <c r="H17" s="48"/>
      <c r="I17" s="48"/>
      <c r="J17" s="48"/>
      <c r="K17" s="48"/>
    </row>
    <row r="18" spans="1:11" ht="27.75" customHeight="1" x14ac:dyDescent="0.3">
      <c r="A18" s="29"/>
      <c r="B18" s="24"/>
      <c r="C18" s="29"/>
      <c r="D18" s="7"/>
      <c r="E18" s="7"/>
      <c r="F18" s="63"/>
      <c r="G18" s="64"/>
      <c r="H18" s="64"/>
      <c r="I18" s="64"/>
      <c r="J18" s="64"/>
      <c r="K18" s="64"/>
    </row>
    <row r="19" spans="1:11" ht="13" x14ac:dyDescent="0.3">
      <c r="A19" s="54" t="s">
        <v>8</v>
      </c>
      <c r="B19" s="27"/>
      <c r="C19" s="28"/>
      <c r="D19" s="29"/>
      <c r="E19" s="29"/>
      <c r="F19" s="29"/>
      <c r="G19" s="29"/>
      <c r="H19" s="29"/>
      <c r="I19" s="29"/>
      <c r="J19" s="29"/>
      <c r="K19" s="29"/>
    </row>
    <row r="20" spans="1:11" x14ac:dyDescent="0.25">
      <c r="A20" s="25" t="s">
        <v>9</v>
      </c>
      <c r="B20" s="55"/>
      <c r="C20" s="55"/>
      <c r="D20" s="28"/>
      <c r="E20" s="28"/>
      <c r="F20" s="28"/>
      <c r="G20" s="29"/>
      <c r="H20" s="29"/>
      <c r="I20" s="29"/>
      <c r="J20" s="29"/>
      <c r="K20" s="29"/>
    </row>
    <row r="21" spans="1:11" ht="12.65" customHeight="1" x14ac:dyDescent="0.25">
      <c r="A21" s="25" t="s">
        <v>66</v>
      </c>
      <c r="B21" s="55"/>
      <c r="C21" s="55"/>
      <c r="D21" s="22"/>
      <c r="E21" s="29"/>
      <c r="F21" s="29"/>
      <c r="G21" s="29"/>
      <c r="H21" s="29"/>
      <c r="I21" s="29"/>
      <c r="J21" s="29"/>
      <c r="K21" s="29"/>
    </row>
    <row r="22" spans="1:11" ht="12.65" customHeight="1" x14ac:dyDescent="0.25">
      <c r="A22" s="25" t="s">
        <v>81</v>
      </c>
      <c r="B22" s="55"/>
      <c r="C22" s="55"/>
      <c r="D22" s="22"/>
      <c r="E22" s="29"/>
      <c r="F22" s="29"/>
      <c r="G22" s="29"/>
      <c r="H22" s="29"/>
      <c r="I22" s="29"/>
      <c r="J22" s="29"/>
      <c r="K22" s="29"/>
    </row>
    <row r="23" spans="1:11" ht="12.65" customHeight="1" x14ac:dyDescent="0.25">
      <c r="A23" s="25" t="s">
        <v>101</v>
      </c>
      <c r="B23" s="55"/>
      <c r="C23" s="55"/>
      <c r="D23" s="22"/>
      <c r="E23" s="29"/>
      <c r="F23" s="29"/>
      <c r="G23" s="29"/>
      <c r="H23" s="29"/>
      <c r="I23" s="29"/>
      <c r="J23" s="29"/>
      <c r="K23" s="29"/>
    </row>
    <row r="24" spans="1:11" x14ac:dyDescent="0.25">
      <c r="A24" s="42"/>
      <c r="B24" s="29"/>
      <c r="C24" s="29"/>
      <c r="D24" s="29"/>
      <c r="E24" s="29"/>
      <c r="F24" s="48"/>
      <c r="G24" s="48"/>
      <c r="H24" s="48"/>
      <c r="I24" s="48"/>
      <c r="J24" s="48"/>
      <c r="K24" s="48"/>
    </row>
    <row r="25" spans="1:11" ht="13" hidden="1" x14ac:dyDescent="0.3">
      <c r="A25" s="15" t="s">
        <v>141</v>
      </c>
      <c r="B25" s="16"/>
      <c r="C25" s="16"/>
      <c r="D25" s="16"/>
      <c r="E25" s="16"/>
      <c r="F25" s="16"/>
      <c r="G25" s="48"/>
      <c r="H25" s="48"/>
      <c r="I25" s="48"/>
      <c r="J25" s="48"/>
      <c r="K25" s="48"/>
    </row>
    <row r="26" spans="1:11" ht="12.75" hidden="1" customHeight="1" x14ac:dyDescent="0.25">
      <c r="A26" s="14" t="s">
        <v>157</v>
      </c>
      <c r="B26" s="6"/>
      <c r="C26" s="6"/>
      <c r="D26" s="14"/>
      <c r="E26" s="14"/>
      <c r="F26" s="14"/>
      <c r="G26" s="48"/>
      <c r="H26" s="48"/>
      <c r="I26" s="48"/>
      <c r="J26" s="48"/>
      <c r="K26" s="48"/>
    </row>
    <row r="27" spans="1:11" hidden="1" x14ac:dyDescent="0.25">
      <c r="A27" s="13" t="s">
        <v>64</v>
      </c>
      <c r="B27" s="13"/>
      <c r="C27" s="13"/>
      <c r="D27" s="13"/>
      <c r="E27" s="13"/>
      <c r="F27" s="13"/>
      <c r="G27" s="48"/>
      <c r="H27" s="48"/>
      <c r="I27" s="48"/>
      <c r="J27" s="48"/>
      <c r="K27" s="48"/>
    </row>
    <row r="28" spans="1:11" hidden="1" x14ac:dyDescent="0.25">
      <c r="A28" s="13" t="s">
        <v>28</v>
      </c>
      <c r="B28" s="13"/>
      <c r="C28" s="13"/>
      <c r="D28" s="13"/>
      <c r="E28" s="13"/>
      <c r="F28" s="13"/>
      <c r="G28" s="48"/>
      <c r="H28" s="48"/>
      <c r="I28" s="48"/>
      <c r="J28" s="48"/>
      <c r="K28" s="48"/>
    </row>
    <row r="29" spans="1:11" hidden="1" x14ac:dyDescent="0.25">
      <c r="A29" s="14" t="s">
        <v>115</v>
      </c>
      <c r="B29" s="14"/>
      <c r="C29" s="14"/>
      <c r="D29" s="14"/>
      <c r="E29" s="14"/>
      <c r="F29" s="14"/>
      <c r="G29" s="48"/>
      <c r="H29" s="48"/>
      <c r="I29" s="48"/>
      <c r="J29" s="48"/>
      <c r="K29" s="48"/>
    </row>
    <row r="30" spans="1:11" hidden="1" x14ac:dyDescent="0.25">
      <c r="A30" s="14" t="s">
        <v>116</v>
      </c>
      <c r="B30" s="14"/>
      <c r="C30" s="14"/>
      <c r="D30" s="14"/>
      <c r="E30" s="14"/>
      <c r="F30" s="14"/>
      <c r="G30" s="48"/>
      <c r="H30" s="48"/>
      <c r="I30" s="48"/>
      <c r="J30" s="48"/>
      <c r="K30" s="48"/>
    </row>
    <row r="31" spans="1:11" hidden="1" x14ac:dyDescent="0.25">
      <c r="A31" s="13" t="s">
        <v>106</v>
      </c>
      <c r="B31" s="13"/>
      <c r="C31" s="13"/>
      <c r="D31" s="13"/>
      <c r="E31" s="13"/>
      <c r="F31" s="13"/>
      <c r="G31" s="48"/>
      <c r="H31" s="48"/>
      <c r="I31" s="48"/>
      <c r="J31" s="48"/>
      <c r="K31" s="48"/>
    </row>
    <row r="32" spans="1:11" hidden="1" x14ac:dyDescent="0.25">
      <c r="A32" s="13" t="s">
        <v>107</v>
      </c>
      <c r="B32" s="13"/>
      <c r="C32" s="13"/>
      <c r="D32" s="13"/>
      <c r="E32" s="13"/>
      <c r="F32" s="13"/>
      <c r="G32" s="48"/>
      <c r="H32" s="48"/>
      <c r="I32" s="48"/>
      <c r="J32" s="48"/>
      <c r="K32" s="48"/>
    </row>
    <row r="33" spans="1:11" hidden="1" x14ac:dyDescent="0.25">
      <c r="A33" s="13" t="s">
        <v>105</v>
      </c>
      <c r="B33" s="13"/>
      <c r="C33" s="13"/>
      <c r="D33" s="13"/>
      <c r="E33" s="13"/>
      <c r="F33" s="13"/>
      <c r="G33" s="48"/>
      <c r="H33" s="48"/>
      <c r="I33" s="48"/>
      <c r="J33" s="48"/>
      <c r="K33" s="48"/>
    </row>
    <row r="34" spans="1:11" hidden="1" x14ac:dyDescent="0.25">
      <c r="A34" s="14" t="s">
        <v>67</v>
      </c>
      <c r="B34" s="14"/>
      <c r="C34" s="14"/>
      <c r="D34" s="14"/>
      <c r="E34" s="14"/>
      <c r="F34" s="14"/>
      <c r="G34" s="48"/>
      <c r="H34" s="48"/>
      <c r="I34" s="48"/>
      <c r="J34" s="48"/>
      <c r="K34" s="48"/>
    </row>
    <row r="35" spans="1:11" hidden="1" x14ac:dyDescent="0.25">
      <c r="A35" s="14" t="s">
        <v>73</v>
      </c>
      <c r="B35" s="14"/>
      <c r="C35" s="14"/>
      <c r="D35" s="14"/>
      <c r="E35" s="14"/>
      <c r="F35" s="14"/>
      <c r="G35" s="48"/>
      <c r="H35" s="48"/>
      <c r="I35" s="48"/>
      <c r="J35" s="48"/>
      <c r="K35" s="48"/>
    </row>
    <row r="36" spans="1:11" hidden="1" x14ac:dyDescent="0.25">
      <c r="A36" s="102" t="s">
        <v>94</v>
      </c>
      <c r="B36" s="101"/>
      <c r="C36" s="101"/>
      <c r="D36" s="101"/>
      <c r="E36" s="101"/>
      <c r="F36" s="101"/>
      <c r="G36" s="48"/>
      <c r="H36" s="48"/>
      <c r="I36" s="48"/>
      <c r="J36" s="48"/>
      <c r="K36" s="48"/>
    </row>
    <row r="37" spans="1:11" hidden="1" x14ac:dyDescent="0.25">
      <c r="A37" s="102" t="s">
        <v>63</v>
      </c>
      <c r="B37" s="101"/>
      <c r="C37" s="101"/>
      <c r="D37" s="101"/>
      <c r="E37" s="101"/>
      <c r="F37" s="101"/>
      <c r="G37" s="48"/>
      <c r="H37" s="48"/>
      <c r="I37" s="48"/>
      <c r="J37" s="48"/>
      <c r="K37" s="48"/>
    </row>
    <row r="38" spans="1:11" hidden="1" x14ac:dyDescent="0.25">
      <c r="A38" s="65" t="s">
        <v>38</v>
      </c>
      <c r="B38" s="5"/>
      <c r="C38" s="5"/>
      <c r="D38" s="5"/>
      <c r="E38" s="5"/>
      <c r="F38" s="5"/>
      <c r="G38" s="48"/>
      <c r="H38" s="48"/>
      <c r="I38" s="48"/>
      <c r="J38" s="48"/>
      <c r="K38" s="48"/>
    </row>
    <row r="39" spans="1:11" hidden="1" x14ac:dyDescent="0.25">
      <c r="A39" s="66" t="s">
        <v>39</v>
      </c>
      <c r="B39" s="5"/>
      <c r="C39" s="5"/>
      <c r="D39" s="5"/>
      <c r="E39" s="5"/>
      <c r="F39" s="5"/>
      <c r="G39" s="48"/>
      <c r="H39" s="48"/>
      <c r="I39" s="48"/>
      <c r="J39" s="48"/>
      <c r="K39" s="48"/>
    </row>
    <row r="40" spans="1:11" hidden="1" x14ac:dyDescent="0.25">
      <c r="A40" s="66" t="s">
        <v>41</v>
      </c>
      <c r="B40" s="5"/>
      <c r="C40" s="5"/>
      <c r="D40" s="5"/>
      <c r="E40" s="5"/>
      <c r="F40" s="5"/>
      <c r="G40" s="48"/>
      <c r="H40" s="48"/>
      <c r="I40" s="48"/>
      <c r="J40" s="48"/>
      <c r="K40" s="48"/>
    </row>
    <row r="41" spans="1:11" hidden="1" x14ac:dyDescent="0.25">
      <c r="A41" s="66" t="s">
        <v>40</v>
      </c>
      <c r="B41" s="5"/>
      <c r="C41" s="5"/>
      <c r="D41" s="5"/>
      <c r="E41" s="5"/>
      <c r="F41" s="5"/>
      <c r="G41" s="48"/>
      <c r="H41" s="48"/>
      <c r="I41" s="48"/>
      <c r="J41" s="48"/>
      <c r="K41" s="48"/>
    </row>
    <row r="42" spans="1:11" hidden="1" x14ac:dyDescent="0.25">
      <c r="A42" s="66" t="s">
        <v>42</v>
      </c>
      <c r="B42" s="5"/>
      <c r="C42" s="5"/>
      <c r="D42" s="5"/>
      <c r="E42" s="5"/>
      <c r="F42" s="5"/>
      <c r="G42" s="48"/>
      <c r="H42" s="48"/>
      <c r="I42" s="48"/>
      <c r="J42" s="48"/>
      <c r="K42" s="48"/>
    </row>
    <row r="43" spans="1:11" hidden="1" x14ac:dyDescent="0.25">
      <c r="A43" s="66" t="s">
        <v>43</v>
      </c>
      <c r="B43" s="5"/>
      <c r="C43" s="5"/>
      <c r="D43" s="5"/>
      <c r="E43" s="5"/>
      <c r="F43" s="5"/>
      <c r="G43" s="48"/>
      <c r="H43" s="48"/>
      <c r="I43" s="48"/>
      <c r="J43" s="48"/>
      <c r="K43" s="48"/>
    </row>
    <row r="44" spans="1:11" hidden="1" x14ac:dyDescent="0.25">
      <c r="A44" s="103" t="s">
        <v>36</v>
      </c>
      <c r="B44" s="101"/>
      <c r="C44" s="101"/>
      <c r="D44" s="101"/>
      <c r="E44" s="101"/>
      <c r="F44" s="101"/>
      <c r="G44" s="48"/>
      <c r="H44" s="48"/>
      <c r="I44" s="48"/>
      <c r="J44" s="48"/>
      <c r="K44" s="48"/>
    </row>
    <row r="45" spans="1:11" hidden="1" x14ac:dyDescent="0.25">
      <c r="A45" s="101" t="s">
        <v>34</v>
      </c>
      <c r="B45" s="101"/>
      <c r="C45" s="101"/>
      <c r="D45" s="101"/>
      <c r="E45" s="101"/>
      <c r="F45" s="101"/>
      <c r="G45" s="48"/>
      <c r="H45" s="48"/>
      <c r="I45" s="48"/>
      <c r="J45" s="48"/>
      <c r="K45" s="48"/>
    </row>
    <row r="46" spans="1:11" hidden="1" x14ac:dyDescent="0.25">
      <c r="A46" s="67">
        <v>-20000</v>
      </c>
      <c r="B46" s="5"/>
      <c r="C46" s="5"/>
      <c r="D46" s="5"/>
      <c r="E46" s="5"/>
      <c r="F46" s="5"/>
      <c r="G46" s="48"/>
      <c r="H46" s="48"/>
      <c r="I46" s="48"/>
      <c r="J46" s="48"/>
      <c r="K46" s="48"/>
    </row>
    <row r="47" spans="1:11" ht="25" hidden="1" x14ac:dyDescent="0.25">
      <c r="A47" s="131" t="s">
        <v>138</v>
      </c>
      <c r="B47" s="101"/>
      <c r="C47" s="101"/>
      <c r="D47" s="101"/>
      <c r="E47" s="101"/>
      <c r="F47" s="101"/>
      <c r="G47" s="48"/>
      <c r="H47" s="48"/>
      <c r="I47" s="48"/>
      <c r="J47" s="48"/>
      <c r="K47" s="48"/>
    </row>
    <row r="48" spans="1:11" ht="25" hidden="1" x14ac:dyDescent="0.25">
      <c r="A48" s="131" t="s">
        <v>137</v>
      </c>
      <c r="B48" s="101"/>
      <c r="C48" s="101"/>
      <c r="D48" s="101"/>
      <c r="E48" s="101"/>
      <c r="F48" s="101"/>
      <c r="G48" s="48"/>
      <c r="H48" s="48"/>
      <c r="I48" s="48"/>
      <c r="J48" s="48"/>
      <c r="K48" s="48"/>
    </row>
    <row r="49" spans="1:11" ht="25" hidden="1" x14ac:dyDescent="0.25">
      <c r="A49" s="132" t="s">
        <v>139</v>
      </c>
      <c r="B49" s="5"/>
      <c r="C49" s="5"/>
      <c r="D49" s="5"/>
      <c r="E49" s="5"/>
      <c r="F49" s="5"/>
      <c r="G49" s="48"/>
      <c r="H49" s="48"/>
      <c r="I49" s="48"/>
      <c r="J49" s="48"/>
      <c r="K49" s="48"/>
    </row>
    <row r="50" spans="1:11" ht="25" hidden="1" x14ac:dyDescent="0.25">
      <c r="A50" s="132" t="s">
        <v>113</v>
      </c>
      <c r="B50" s="5"/>
      <c r="C50" s="5"/>
      <c r="D50" s="5"/>
      <c r="E50" s="5"/>
      <c r="F50" s="5"/>
      <c r="G50" s="48"/>
      <c r="H50" s="48"/>
      <c r="I50" s="48"/>
      <c r="J50" s="48"/>
      <c r="K50" s="48"/>
    </row>
    <row r="51" spans="1:11" ht="37.5" hidden="1" x14ac:dyDescent="0.3">
      <c r="A51" s="132" t="s">
        <v>114</v>
      </c>
      <c r="B51" s="122"/>
      <c r="C51" s="122"/>
      <c r="D51" s="130"/>
      <c r="E51" s="68"/>
      <c r="F51" s="68"/>
      <c r="G51" s="48"/>
      <c r="H51" s="48"/>
      <c r="I51" s="48"/>
      <c r="J51" s="48"/>
      <c r="K51" s="48"/>
    </row>
    <row r="52" spans="1:11" ht="13" hidden="1" x14ac:dyDescent="0.3">
      <c r="A52" s="127" t="s">
        <v>117</v>
      </c>
      <c r="B52" s="128"/>
      <c r="C52" s="128"/>
      <c r="D52" s="121"/>
      <c r="E52" s="69"/>
      <c r="F52" s="69" t="b">
        <v>1</v>
      </c>
      <c r="G52" s="48"/>
      <c r="H52" s="48"/>
      <c r="I52" s="48"/>
      <c r="J52" s="48"/>
      <c r="K52" s="48"/>
    </row>
    <row r="53" spans="1:11" ht="13" hidden="1" x14ac:dyDescent="0.3">
      <c r="A53" s="129" t="s">
        <v>140</v>
      </c>
      <c r="B53" s="127"/>
      <c r="C53" s="127"/>
      <c r="D53" s="127"/>
      <c r="E53" s="69"/>
      <c r="F53" s="69" t="b">
        <v>0</v>
      </c>
      <c r="G53" s="48"/>
      <c r="H53" s="48"/>
      <c r="I53" s="48"/>
      <c r="J53" s="48"/>
      <c r="K53" s="48"/>
    </row>
    <row r="54" spans="1:11" ht="13" hidden="1" x14ac:dyDescent="0.25">
      <c r="A54" s="133"/>
      <c r="B54" s="123">
        <f>COUNT(Travel!B12:B13)</f>
        <v>0</v>
      </c>
      <c r="C54" s="123"/>
      <c r="D54" s="123">
        <f>COUNTIF(Travel!D12:D13,"*")</f>
        <v>0</v>
      </c>
      <c r="E54" s="124"/>
      <c r="F54" s="124" t="b">
        <f>MIN(B54,D54)=MAX(B54,D54)</f>
        <v>1</v>
      </c>
      <c r="G54" s="48"/>
      <c r="H54" s="48"/>
      <c r="I54" s="48"/>
      <c r="J54" s="48"/>
      <c r="K54" s="48"/>
    </row>
    <row r="55" spans="1:11" ht="13" hidden="1" x14ac:dyDescent="0.25">
      <c r="A55" s="133" t="s">
        <v>111</v>
      </c>
      <c r="B55" s="123">
        <f>COUNT(Travel!B20:B260)</f>
        <v>64</v>
      </c>
      <c r="C55" s="123"/>
      <c r="D55" s="123">
        <f>COUNTIF(Travel!D20:D260,"*")</f>
        <v>63</v>
      </c>
      <c r="E55" s="124"/>
      <c r="F55" s="124" t="b">
        <f>MIN(B55,D55)=MAX(B55,D55)</f>
        <v>0</v>
      </c>
    </row>
    <row r="56" spans="1:11" ht="13" hidden="1" x14ac:dyDescent="0.3">
      <c r="A56" s="134"/>
      <c r="B56" s="123">
        <f>COUNT(Travel!B265:B273)</f>
        <v>8</v>
      </c>
      <c r="C56" s="123"/>
      <c r="D56" s="123">
        <f>COUNTIF(Travel!D265:D273,"*")</f>
        <v>8</v>
      </c>
      <c r="E56" s="124"/>
      <c r="F56" s="124" t="b">
        <f>MIN(B56,D56)=MAX(B56,D56)</f>
        <v>1</v>
      </c>
    </row>
    <row r="57" spans="1:11" ht="13" hidden="1" x14ac:dyDescent="0.3">
      <c r="A57" s="135" t="s">
        <v>109</v>
      </c>
      <c r="B57" s="125">
        <f>COUNT(Hospitality!B11:B22)</f>
        <v>1</v>
      </c>
      <c r="C57" s="125"/>
      <c r="D57" s="125">
        <f>COUNTIF(Hospitality!D11:D22,"*")</f>
        <v>1</v>
      </c>
      <c r="E57" s="126"/>
      <c r="F57" s="126" t="b">
        <f>MIN(B57,D57)=MAX(B57,D57)</f>
        <v>1</v>
      </c>
    </row>
    <row r="58" spans="1:11" ht="13" hidden="1" x14ac:dyDescent="0.3">
      <c r="A58" s="136" t="s">
        <v>110</v>
      </c>
      <c r="B58" s="124">
        <f>COUNT('All other expenses'!B11:B19)</f>
        <v>1</v>
      </c>
      <c r="C58" s="124"/>
      <c r="D58" s="124">
        <f>COUNTIF('All other expenses'!D11:D19,"*")</f>
        <v>1</v>
      </c>
      <c r="E58" s="124"/>
      <c r="F58" s="124" t="b">
        <f>MIN(B58,D58)=MAX(B58,D58)</f>
        <v>1</v>
      </c>
    </row>
    <row r="59" spans="1:11" ht="13" hidden="1" x14ac:dyDescent="0.3">
      <c r="A59" s="135" t="s">
        <v>108</v>
      </c>
      <c r="B59" s="125">
        <f>COUNTIF('Gifts and benefits'!B11:B19,"*")</f>
        <v>5</v>
      </c>
      <c r="C59" s="125">
        <f>COUNTIF('Gifts and benefits'!C11:C19,"*")</f>
        <v>5</v>
      </c>
      <c r="D59" s="125"/>
      <c r="E59" s="125">
        <f>COUNTA('Gifts and benefits'!E11:E19)</f>
        <v>5</v>
      </c>
      <c r="F59" s="126" t="b">
        <f>MIN(B59,C59,E59)=MAX(B59,C59,E59)</f>
        <v>1</v>
      </c>
    </row>
    <row r="60" spans="1:11" x14ac:dyDescent="0.25"/>
    <row r="65" s="17" customFormat="1" hidden="1" x14ac:dyDescent="0.25"/>
    <row r="66" s="17" customFormat="1" hidden="1" x14ac:dyDescent="0.25"/>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2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200-000001000000}"/>
    <dataValidation allowBlank="1" showInputMessage="1" showErrorMessage="1" prompt="Headings on following tabs will pre populate with what you enter here" sqref="B2:F2" xr:uid="{00000000-0002-0000-0200-000002000000}"/>
    <dataValidation allowBlank="1" showInputMessage="1" showErrorMessage="1" prompt="Headings on following tabs will pre populate with what you enter here_x000a__x000a_Create a new workbook for a new Chief Executive" sqref="B3:F3" xr:uid="{00000000-0002-0000-0200-000003000000}"/>
    <dataValidation allowBlank="1" showInputMessage="1" showErrorMessage="1" prompt="Headings on following tabs will pre populate with what you enter here_x000a__x000a_Update if a shorter or different period is covered" sqref="B4:F5" xr:uid="{00000000-0002-0000-02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2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M299"/>
  <sheetViews>
    <sheetView tabSelected="1" topLeftCell="A9" zoomScaleNormal="100" workbookViewId="0">
      <selection activeCell="C28" sqref="C28"/>
    </sheetView>
  </sheetViews>
  <sheetFormatPr defaultColWidth="0" defaultRowHeight="12.5" x14ac:dyDescent="0.25"/>
  <cols>
    <col min="1" max="1" width="35.7265625" style="17" customWidth="1"/>
    <col min="2" max="2" width="14.26953125" style="187" customWidth="1"/>
    <col min="3" max="3" width="71.453125" style="17" customWidth="1"/>
    <col min="4" max="4" width="50" style="17" customWidth="1"/>
    <col min="5" max="5" width="21.453125" style="17" customWidth="1"/>
    <col min="6" max="6" width="37.54296875" style="17" customWidth="1"/>
    <col min="7" max="9" width="9.1796875" style="17" hidden="1" customWidth="1"/>
    <col min="10" max="13" width="0" style="17" hidden="1" customWidth="1"/>
    <col min="14" max="16384" width="9.1796875" style="17" hidden="1"/>
  </cols>
  <sheetData>
    <row r="1" spans="1:6" ht="26.25" customHeight="1" x14ac:dyDescent="0.25">
      <c r="A1" s="198" t="s">
        <v>6</v>
      </c>
      <c r="B1" s="198"/>
      <c r="C1" s="198"/>
      <c r="D1" s="198"/>
      <c r="E1" s="198"/>
      <c r="F1" s="48"/>
    </row>
    <row r="2" spans="1:6" ht="21" customHeight="1" x14ac:dyDescent="0.25">
      <c r="A2" s="4" t="s">
        <v>2</v>
      </c>
      <c r="B2" s="201" t="str">
        <f>'Summary and sign-off'!B2:F2</f>
        <v>Sport NZ</v>
      </c>
      <c r="C2" s="201"/>
      <c r="D2" s="201"/>
      <c r="E2" s="201"/>
      <c r="F2" s="48"/>
    </row>
    <row r="3" spans="1:6" ht="21" customHeight="1" x14ac:dyDescent="0.25">
      <c r="A3" s="4" t="s">
        <v>3</v>
      </c>
      <c r="B3" s="201" t="str">
        <f>'Summary and sign-off'!B3:F3</f>
        <v>Peter Miskimmin</v>
      </c>
      <c r="C3" s="201"/>
      <c r="D3" s="201"/>
      <c r="E3" s="201"/>
      <c r="F3" s="48"/>
    </row>
    <row r="4" spans="1:6" ht="21" customHeight="1" x14ac:dyDescent="0.25">
      <c r="A4" s="4" t="s">
        <v>77</v>
      </c>
      <c r="B4" s="201">
        <f>'Summary and sign-off'!B4:F4</f>
        <v>44013</v>
      </c>
      <c r="C4" s="201"/>
      <c r="D4" s="201"/>
      <c r="E4" s="201"/>
      <c r="F4" s="48"/>
    </row>
    <row r="5" spans="1:6" ht="21" customHeight="1" x14ac:dyDescent="0.25">
      <c r="A5" s="4" t="s">
        <v>78</v>
      </c>
      <c r="B5" s="201">
        <f>'Summary and sign-off'!B5:F5</f>
        <v>44176</v>
      </c>
      <c r="C5" s="201"/>
      <c r="D5" s="201"/>
      <c r="E5" s="201"/>
      <c r="F5" s="48"/>
    </row>
    <row r="6" spans="1:6" ht="21" customHeight="1" x14ac:dyDescent="0.25">
      <c r="A6" s="4" t="s">
        <v>29</v>
      </c>
      <c r="B6" s="196" t="s">
        <v>28</v>
      </c>
      <c r="C6" s="196"/>
      <c r="D6" s="196"/>
      <c r="E6" s="196"/>
      <c r="F6" s="48"/>
    </row>
    <row r="7" spans="1:6" ht="21" customHeight="1" x14ac:dyDescent="0.25">
      <c r="A7" s="4" t="s">
        <v>104</v>
      </c>
      <c r="B7" s="196"/>
      <c r="C7" s="196"/>
      <c r="D7" s="196"/>
      <c r="E7" s="196"/>
      <c r="F7" s="48"/>
    </row>
    <row r="8" spans="1:6" ht="36" customHeight="1" x14ac:dyDescent="0.3">
      <c r="A8" s="204" t="s">
        <v>4</v>
      </c>
      <c r="B8" s="205"/>
      <c r="C8" s="205"/>
      <c r="D8" s="205"/>
      <c r="E8" s="205"/>
      <c r="F8" s="24"/>
    </row>
    <row r="9" spans="1:6" ht="36" customHeight="1" x14ac:dyDescent="0.3">
      <c r="A9" s="206" t="s">
        <v>142</v>
      </c>
      <c r="B9" s="207"/>
      <c r="C9" s="207"/>
      <c r="D9" s="207"/>
      <c r="E9" s="207"/>
      <c r="F9" s="24"/>
    </row>
    <row r="10" spans="1:6" ht="24.75" customHeight="1" x14ac:dyDescent="0.35">
      <c r="A10" s="203" t="s">
        <v>143</v>
      </c>
      <c r="B10" s="208"/>
      <c r="C10" s="203"/>
      <c r="D10" s="203"/>
      <c r="E10" s="203"/>
      <c r="F10" s="49"/>
    </row>
    <row r="11" spans="1:6" ht="27" customHeight="1" x14ac:dyDescent="0.25">
      <c r="A11" s="37" t="s">
        <v>49</v>
      </c>
      <c r="B11" s="176" t="s">
        <v>144</v>
      </c>
      <c r="C11" s="37" t="s">
        <v>145</v>
      </c>
      <c r="D11" s="37" t="s">
        <v>102</v>
      </c>
      <c r="E11" s="37" t="s">
        <v>76</v>
      </c>
      <c r="F11" s="50"/>
    </row>
    <row r="12" spans="1:6" s="154" customFormat="1" x14ac:dyDescent="0.25">
      <c r="A12" s="160" t="s">
        <v>255</v>
      </c>
      <c r="B12" s="151"/>
      <c r="C12" s="145"/>
      <c r="D12" s="145"/>
      <c r="E12" s="146"/>
      <c r="F12" s="1"/>
    </row>
    <row r="13" spans="1:6" s="154" customFormat="1" x14ac:dyDescent="0.25">
      <c r="A13" s="160"/>
      <c r="B13" s="151"/>
      <c r="C13" s="145"/>
      <c r="D13" s="145"/>
      <c r="E13" s="146"/>
      <c r="F13" s="1"/>
    </row>
    <row r="14" spans="1:6" ht="19.5" customHeight="1" x14ac:dyDescent="0.25">
      <c r="A14" s="118" t="s">
        <v>154</v>
      </c>
      <c r="B14" s="177">
        <f>SUM(B12:B13)</f>
        <v>0</v>
      </c>
      <c r="C14" s="119" t="str">
        <f>IF(SUBTOTAL(3,B12:B13)=SUBTOTAL(103,B12:B13),'Summary and sign-off'!$A$47,'Summary and sign-off'!$A$48)</f>
        <v>Check - there are no hidden rows with data</v>
      </c>
      <c r="D14" s="202" t="str">
        <f>IF('Summary and sign-off'!F54='Summary and sign-off'!F53,'Summary and sign-off'!A50,'Summary and sign-off'!A49)</f>
        <v>Check - each entry provides sufficient information</v>
      </c>
      <c r="E14" s="202"/>
      <c r="F14" s="48"/>
    </row>
    <row r="15" spans="1:6" ht="10.5" customHeight="1" x14ac:dyDescent="0.3">
      <c r="A15" s="29"/>
      <c r="B15" s="178"/>
      <c r="C15" s="29"/>
      <c r="D15" s="29"/>
      <c r="E15" s="29"/>
      <c r="F15" s="29"/>
    </row>
    <row r="16" spans="1:6" ht="24.75" customHeight="1" x14ac:dyDescent="0.35">
      <c r="A16" s="203" t="s">
        <v>92</v>
      </c>
      <c r="B16" s="203"/>
      <c r="C16" s="203"/>
      <c r="D16" s="203"/>
      <c r="E16" s="203"/>
      <c r="F16" s="49"/>
    </row>
    <row r="17" spans="1:6" ht="27" customHeight="1" x14ac:dyDescent="0.25">
      <c r="A17" s="37" t="s">
        <v>49</v>
      </c>
      <c r="B17" s="176" t="s">
        <v>31</v>
      </c>
      <c r="C17" s="37" t="s">
        <v>146</v>
      </c>
      <c r="D17" s="37" t="s">
        <v>102</v>
      </c>
      <c r="E17" s="37" t="s">
        <v>76</v>
      </c>
      <c r="F17" s="50"/>
    </row>
    <row r="18" spans="1:6" s="173" customFormat="1" ht="27" hidden="1" customHeight="1" x14ac:dyDescent="0.25">
      <c r="A18" s="171"/>
      <c r="B18" s="179"/>
      <c r="C18" s="171"/>
      <c r="D18" s="171"/>
      <c r="E18" s="171"/>
      <c r="F18" s="172"/>
    </row>
    <row r="19" spans="1:6" s="173" customFormat="1" ht="27" hidden="1" customHeight="1" x14ac:dyDescent="0.25">
      <c r="A19" s="171"/>
      <c r="B19" s="179"/>
      <c r="C19" s="171"/>
      <c r="D19" s="171"/>
      <c r="E19" s="171"/>
      <c r="F19" s="172"/>
    </row>
    <row r="20" spans="1:6" s="89" customFormat="1" x14ac:dyDescent="0.25">
      <c r="A20" s="156" t="s">
        <v>259</v>
      </c>
      <c r="B20" s="151">
        <v>377.04</v>
      </c>
      <c r="C20" s="145" t="s">
        <v>177</v>
      </c>
      <c r="D20" s="145" t="s">
        <v>170</v>
      </c>
      <c r="E20" s="146" t="s">
        <v>175</v>
      </c>
      <c r="F20" s="153"/>
    </row>
    <row r="21" spans="1:6" s="89" customFormat="1" x14ac:dyDescent="0.25">
      <c r="A21" s="156" t="s">
        <v>178</v>
      </c>
      <c r="B21" s="151">
        <f>107.56+5</f>
        <v>112.56</v>
      </c>
      <c r="C21" s="145" t="s">
        <v>177</v>
      </c>
      <c r="D21" s="145" t="s">
        <v>168</v>
      </c>
      <c r="E21" s="146" t="s">
        <v>175</v>
      </c>
      <c r="F21" s="151"/>
    </row>
    <row r="22" spans="1:6" s="89" customFormat="1" x14ac:dyDescent="0.25">
      <c r="A22" s="156" t="s">
        <v>178</v>
      </c>
      <c r="B22" s="151">
        <f>103.53+5</f>
        <v>108.53</v>
      </c>
      <c r="C22" s="145" t="s">
        <v>177</v>
      </c>
      <c r="D22" s="145" t="s">
        <v>176</v>
      </c>
      <c r="E22" s="146" t="s">
        <v>175</v>
      </c>
      <c r="F22" s="153"/>
    </row>
    <row r="23" spans="1:6" s="89" customFormat="1" x14ac:dyDescent="0.25">
      <c r="A23" s="156" t="s">
        <v>178</v>
      </c>
      <c r="B23" s="180">
        <f>23.91+11.3</f>
        <v>35.21</v>
      </c>
      <c r="C23" s="145" t="s">
        <v>177</v>
      </c>
      <c r="D23" s="145" t="s">
        <v>179</v>
      </c>
      <c r="E23" s="146" t="s">
        <v>175</v>
      </c>
      <c r="F23" s="154"/>
    </row>
    <row r="24" spans="1:6" s="89" customFormat="1" x14ac:dyDescent="0.25">
      <c r="A24" s="156" t="s">
        <v>178</v>
      </c>
      <c r="B24" s="180">
        <v>8.6999999999999993</v>
      </c>
      <c r="C24" s="145" t="s">
        <v>177</v>
      </c>
      <c r="D24" s="145" t="s">
        <v>192</v>
      </c>
      <c r="E24" s="146" t="s">
        <v>175</v>
      </c>
      <c r="F24" s="154"/>
    </row>
    <row r="25" spans="1:6" s="89" customFormat="1" x14ac:dyDescent="0.25">
      <c r="A25" s="156" t="s">
        <v>178</v>
      </c>
      <c r="B25" s="180">
        <f>34.16+41.84</f>
        <v>76</v>
      </c>
      <c r="C25" s="145" t="s">
        <v>177</v>
      </c>
      <c r="D25" s="145" t="s">
        <v>180</v>
      </c>
      <c r="E25" s="146" t="s">
        <v>174</v>
      </c>
      <c r="F25" s="154"/>
    </row>
    <row r="26" spans="1:6" s="89" customFormat="1" x14ac:dyDescent="0.25">
      <c r="A26" s="156"/>
      <c r="B26" s="151"/>
      <c r="C26" s="145"/>
      <c r="D26" s="145"/>
      <c r="E26" s="146"/>
      <c r="F26" s="151"/>
    </row>
    <row r="27" spans="1:6" s="89" customFormat="1" x14ac:dyDescent="0.25">
      <c r="A27" s="156" t="s">
        <v>209</v>
      </c>
      <c r="B27" s="151">
        <f>290.95+5+5</f>
        <v>300.95</v>
      </c>
      <c r="C27" s="145" t="s">
        <v>188</v>
      </c>
      <c r="D27" s="145" t="s">
        <v>170</v>
      </c>
      <c r="E27" s="146" t="s">
        <v>175</v>
      </c>
      <c r="F27" s="151"/>
    </row>
    <row r="28" spans="1:6" s="89" customFormat="1" x14ac:dyDescent="0.25">
      <c r="A28" s="156" t="s">
        <v>209</v>
      </c>
      <c r="B28" s="151">
        <v>194.87</v>
      </c>
      <c r="C28" s="145" t="s">
        <v>190</v>
      </c>
      <c r="D28" s="145" t="s">
        <v>168</v>
      </c>
      <c r="E28" s="146" t="s">
        <v>175</v>
      </c>
      <c r="F28" s="151"/>
    </row>
    <row r="29" spans="1:6" s="89" customFormat="1" x14ac:dyDescent="0.25">
      <c r="A29" s="156" t="s">
        <v>209</v>
      </c>
      <c r="B29" s="154">
        <f>18.7+13.48</f>
        <v>32.18</v>
      </c>
      <c r="C29" s="145" t="s">
        <v>190</v>
      </c>
      <c r="D29" s="145" t="s">
        <v>179</v>
      </c>
      <c r="E29" s="146" t="s">
        <v>175</v>
      </c>
      <c r="F29" s="151"/>
    </row>
    <row r="30" spans="1:6" s="89" customFormat="1" x14ac:dyDescent="0.25">
      <c r="A30" s="156" t="s">
        <v>209</v>
      </c>
      <c r="B30" s="154">
        <f>29.76+74.36</f>
        <v>104.12</v>
      </c>
      <c r="C30" s="145" t="s">
        <v>190</v>
      </c>
      <c r="D30" s="145" t="s">
        <v>208</v>
      </c>
      <c r="E30" s="146" t="s">
        <v>174</v>
      </c>
      <c r="F30" s="151"/>
    </row>
    <row r="31" spans="1:6" s="154" customFormat="1" x14ac:dyDescent="0.25">
      <c r="A31" s="156" t="s">
        <v>209</v>
      </c>
      <c r="B31" s="154">
        <f>35.39+76.86</f>
        <v>112.25</v>
      </c>
      <c r="C31" s="145" t="s">
        <v>190</v>
      </c>
      <c r="D31" s="145" t="s">
        <v>191</v>
      </c>
      <c r="E31" s="146" t="s">
        <v>175</v>
      </c>
      <c r="F31" s="151"/>
    </row>
    <row r="32" spans="1:6" s="154" customFormat="1" x14ac:dyDescent="0.25">
      <c r="A32" s="156"/>
      <c r="B32" s="151"/>
      <c r="C32" s="145"/>
      <c r="D32" s="145"/>
      <c r="E32" s="146"/>
      <c r="F32" s="151"/>
    </row>
    <row r="33" spans="1:6" s="154" customFormat="1" x14ac:dyDescent="0.25">
      <c r="A33" s="156">
        <v>44042</v>
      </c>
      <c r="B33" s="151">
        <f>411.48+10+5</f>
        <v>426.48</v>
      </c>
      <c r="C33" s="145" t="s">
        <v>189</v>
      </c>
      <c r="D33" s="145" t="s">
        <v>170</v>
      </c>
      <c r="E33" s="146" t="s">
        <v>175</v>
      </c>
      <c r="F33" s="151"/>
    </row>
    <row r="34" spans="1:6" s="154" customFormat="1" x14ac:dyDescent="0.25">
      <c r="A34" s="156">
        <v>44042</v>
      </c>
      <c r="B34" s="151">
        <f>45.67+5</f>
        <v>50.67</v>
      </c>
      <c r="C34" s="145" t="s">
        <v>189</v>
      </c>
      <c r="D34" s="145" t="s">
        <v>176</v>
      </c>
      <c r="E34" s="146" t="s">
        <v>175</v>
      </c>
      <c r="F34" s="151"/>
    </row>
    <row r="35" spans="1:6" s="167" customFormat="1" x14ac:dyDescent="0.25">
      <c r="A35" s="156">
        <v>44042</v>
      </c>
      <c r="B35" s="154">
        <f>38.96+41.83</f>
        <v>80.789999999999992</v>
      </c>
      <c r="C35" s="145" t="s">
        <v>189</v>
      </c>
      <c r="D35" s="145" t="s">
        <v>180</v>
      </c>
      <c r="E35" s="146" t="s">
        <v>175</v>
      </c>
      <c r="F35" s="151"/>
    </row>
    <row r="36" spans="1:6" s="167" customFormat="1" x14ac:dyDescent="0.25">
      <c r="A36" s="156">
        <v>44042</v>
      </c>
      <c r="B36" s="154">
        <v>18.350000000000001</v>
      </c>
      <c r="C36" s="145" t="s">
        <v>189</v>
      </c>
      <c r="D36" s="145" t="s">
        <v>192</v>
      </c>
      <c r="E36" s="146" t="s">
        <v>175</v>
      </c>
      <c r="F36" s="151"/>
    </row>
    <row r="37" spans="1:6" s="154" customFormat="1" x14ac:dyDescent="0.25">
      <c r="A37" s="156"/>
      <c r="B37" s="151"/>
      <c r="C37" s="145"/>
      <c r="D37" s="145"/>
      <c r="E37" s="146"/>
      <c r="F37" s="153"/>
    </row>
    <row r="38" spans="1:6" s="154" customFormat="1" x14ac:dyDescent="0.25">
      <c r="A38" s="156">
        <v>44054</v>
      </c>
      <c r="B38" s="151">
        <f>10+15+10+30</f>
        <v>65</v>
      </c>
      <c r="D38" s="145" t="s">
        <v>233</v>
      </c>
      <c r="E38" s="146"/>
      <c r="F38" s="153"/>
    </row>
    <row r="39" spans="1:6" s="154" customFormat="1" x14ac:dyDescent="0.25">
      <c r="A39" s="156"/>
      <c r="B39" s="151"/>
      <c r="C39" s="145"/>
      <c r="D39" s="145"/>
      <c r="E39" s="146"/>
      <c r="F39" s="153"/>
    </row>
    <row r="40" spans="1:6" s="89" customFormat="1" x14ac:dyDescent="0.25">
      <c r="A40" s="156" t="s">
        <v>185</v>
      </c>
      <c r="B40" s="180">
        <f>420.09+5</f>
        <v>425.09</v>
      </c>
      <c r="C40" s="145" t="s">
        <v>183</v>
      </c>
      <c r="D40" s="145" t="s">
        <v>170</v>
      </c>
      <c r="E40" s="146" t="s">
        <v>184</v>
      </c>
      <c r="F40" s="1"/>
    </row>
    <row r="41" spans="1:6" s="89" customFormat="1" x14ac:dyDescent="0.25">
      <c r="A41" s="156" t="s">
        <v>185</v>
      </c>
      <c r="B41" s="180">
        <f>47.7+5</f>
        <v>52.7</v>
      </c>
      <c r="C41" s="145" t="s">
        <v>183</v>
      </c>
      <c r="D41" s="145" t="s">
        <v>176</v>
      </c>
      <c r="E41" s="146" t="s">
        <v>184</v>
      </c>
      <c r="F41" s="1"/>
    </row>
    <row r="42" spans="1:6" s="89" customFormat="1" x14ac:dyDescent="0.25">
      <c r="A42" s="156" t="s">
        <v>185</v>
      </c>
      <c r="B42" s="180">
        <v>147.08000000000001</v>
      </c>
      <c r="C42" s="145" t="s">
        <v>183</v>
      </c>
      <c r="D42" s="145" t="s">
        <v>168</v>
      </c>
      <c r="E42" s="146" t="s">
        <v>184</v>
      </c>
      <c r="F42" s="1"/>
    </row>
    <row r="43" spans="1:6" s="89" customFormat="1" x14ac:dyDescent="0.25">
      <c r="A43" s="156" t="s">
        <v>185</v>
      </c>
      <c r="B43" s="151">
        <f>34.35</f>
        <v>34.35</v>
      </c>
      <c r="C43" s="145" t="s">
        <v>183</v>
      </c>
      <c r="D43" s="145" t="s">
        <v>169</v>
      </c>
      <c r="E43" s="146" t="s">
        <v>184</v>
      </c>
      <c r="F43" s="1"/>
    </row>
    <row r="44" spans="1:6" s="89" customFormat="1" x14ac:dyDescent="0.25">
      <c r="A44" s="156" t="s">
        <v>185</v>
      </c>
      <c r="B44" s="151">
        <f>31.3+21.74</f>
        <v>53.04</v>
      </c>
      <c r="C44" s="145" t="s">
        <v>183</v>
      </c>
      <c r="D44" s="145" t="s">
        <v>235</v>
      </c>
      <c r="E44" s="146" t="s">
        <v>184</v>
      </c>
      <c r="F44" s="1"/>
    </row>
    <row r="45" spans="1:6" s="89" customFormat="1" x14ac:dyDescent="0.25">
      <c r="A45" s="156"/>
      <c r="B45" s="151"/>
      <c r="C45" s="145"/>
      <c r="D45" s="145"/>
      <c r="E45" s="146"/>
      <c r="F45" s="1"/>
    </row>
    <row r="46" spans="1:6" s="89" customFormat="1" x14ac:dyDescent="0.25">
      <c r="A46" s="156">
        <v>44071</v>
      </c>
      <c r="B46" s="180">
        <f>552.68+5</f>
        <v>557.67999999999995</v>
      </c>
      <c r="C46" s="145" t="s">
        <v>187</v>
      </c>
      <c r="D46" s="145" t="s">
        <v>170</v>
      </c>
      <c r="E46" s="146" t="s">
        <v>186</v>
      </c>
      <c r="F46" s="1"/>
    </row>
    <row r="47" spans="1:6" s="89" customFormat="1" x14ac:dyDescent="0.25">
      <c r="A47" s="156">
        <v>44071</v>
      </c>
      <c r="B47" s="151">
        <f>47.7+5</f>
        <v>52.7</v>
      </c>
      <c r="C47" s="145" t="s">
        <v>187</v>
      </c>
      <c r="D47" s="145" t="s">
        <v>176</v>
      </c>
      <c r="E47" s="146" t="s">
        <v>186</v>
      </c>
      <c r="F47" s="1"/>
    </row>
    <row r="48" spans="1:6" s="89" customFormat="1" x14ac:dyDescent="0.25">
      <c r="A48" s="156">
        <v>44071</v>
      </c>
      <c r="B48" s="151">
        <v>33.299999999999997</v>
      </c>
      <c r="C48" s="145" t="s">
        <v>187</v>
      </c>
      <c r="D48" s="145" t="s">
        <v>171</v>
      </c>
      <c r="E48" s="146" t="s">
        <v>186</v>
      </c>
      <c r="F48" s="151"/>
    </row>
    <row r="49" spans="1:6" s="89" customFormat="1" x14ac:dyDescent="0.25">
      <c r="A49" s="156">
        <v>44071</v>
      </c>
      <c r="B49" s="151">
        <v>31.3</v>
      </c>
      <c r="C49" s="145" t="s">
        <v>187</v>
      </c>
      <c r="D49" s="145" t="s">
        <v>234</v>
      </c>
      <c r="E49" s="146" t="s">
        <v>186</v>
      </c>
      <c r="F49" s="151"/>
    </row>
    <row r="50" spans="1:6" s="89" customFormat="1" x14ac:dyDescent="0.25">
      <c r="A50" s="156"/>
      <c r="B50" s="151"/>
      <c r="C50" s="145"/>
      <c r="D50" s="145"/>
      <c r="E50" s="146"/>
      <c r="F50" s="151"/>
    </row>
    <row r="51" spans="1:6" s="89" customFormat="1" x14ac:dyDescent="0.25">
      <c r="A51" s="156" t="s">
        <v>194</v>
      </c>
      <c r="B51" s="180">
        <f>454.52+5+25.83+10+10+10+10</f>
        <v>525.34999999999991</v>
      </c>
      <c r="C51" s="145" t="s">
        <v>193</v>
      </c>
      <c r="D51" s="145" t="s">
        <v>170</v>
      </c>
      <c r="E51" s="146" t="s">
        <v>175</v>
      </c>
      <c r="F51" s="154"/>
    </row>
    <row r="52" spans="1:6" s="89" customFormat="1" x14ac:dyDescent="0.25">
      <c r="A52" s="156" t="s">
        <v>194</v>
      </c>
      <c r="B52" s="180">
        <f>522.61+5</f>
        <v>527.61</v>
      </c>
      <c r="C52" s="145" t="s">
        <v>193</v>
      </c>
      <c r="D52" s="145" t="s">
        <v>195</v>
      </c>
      <c r="E52" s="146" t="s">
        <v>175</v>
      </c>
      <c r="F52" s="154"/>
    </row>
    <row r="53" spans="1:6" s="89" customFormat="1" x14ac:dyDescent="0.25">
      <c r="A53" s="156" t="s">
        <v>194</v>
      </c>
      <c r="B53" s="180">
        <f>11.3+15.65+11.3</f>
        <v>38.25</v>
      </c>
      <c r="C53" s="145" t="s">
        <v>193</v>
      </c>
      <c r="D53" s="145" t="s">
        <v>199</v>
      </c>
      <c r="E53" s="146" t="s">
        <v>175</v>
      </c>
      <c r="F53" s="151"/>
    </row>
    <row r="54" spans="1:6" s="89" customFormat="1" x14ac:dyDescent="0.25">
      <c r="A54" s="156" t="s">
        <v>194</v>
      </c>
      <c r="B54" s="180">
        <f>159.1+5</f>
        <v>164.1</v>
      </c>
      <c r="C54" s="145" t="s">
        <v>193</v>
      </c>
      <c r="D54" s="145" t="s">
        <v>176</v>
      </c>
      <c r="E54" s="146" t="s">
        <v>175</v>
      </c>
      <c r="F54" s="151"/>
    </row>
    <row r="55" spans="1:6" s="89" customFormat="1" x14ac:dyDescent="0.25">
      <c r="A55" s="156" t="s">
        <v>194</v>
      </c>
      <c r="B55" s="180">
        <f>3.48+1.74</f>
        <v>5.22</v>
      </c>
      <c r="C55" s="145" t="s">
        <v>193</v>
      </c>
      <c r="D55" s="145" t="s">
        <v>192</v>
      </c>
      <c r="E55" s="146" t="s">
        <v>175</v>
      </c>
      <c r="F55" s="151"/>
    </row>
    <row r="56" spans="1:6" s="89" customFormat="1" x14ac:dyDescent="0.25">
      <c r="A56" s="156" t="s">
        <v>194</v>
      </c>
      <c r="B56" s="151">
        <f>13.03+16.17+91.3+39.3</f>
        <v>159.80000000000001</v>
      </c>
      <c r="C56" s="145" t="s">
        <v>193</v>
      </c>
      <c r="D56" s="145" t="s">
        <v>207</v>
      </c>
      <c r="E56" s="146" t="s">
        <v>175</v>
      </c>
      <c r="F56" s="175"/>
    </row>
    <row r="57" spans="1:6" s="89" customFormat="1" x14ac:dyDescent="0.25">
      <c r="A57" s="156"/>
      <c r="B57" s="151"/>
      <c r="C57" s="145"/>
      <c r="D57" s="145"/>
      <c r="E57" s="146"/>
      <c r="F57" s="153"/>
    </row>
    <row r="58" spans="1:6" s="89" customFormat="1" x14ac:dyDescent="0.25">
      <c r="A58" s="156">
        <v>44092</v>
      </c>
      <c r="B58" s="151">
        <f>506.17+5+10+10+10</f>
        <v>541.17000000000007</v>
      </c>
      <c r="C58" s="145" t="s">
        <v>196</v>
      </c>
      <c r="D58" s="145" t="s">
        <v>170</v>
      </c>
      <c r="E58" s="146" t="s">
        <v>175</v>
      </c>
      <c r="F58" s="153"/>
    </row>
    <row r="59" spans="1:6" s="89" customFormat="1" x14ac:dyDescent="0.25">
      <c r="A59" s="156">
        <v>44092</v>
      </c>
      <c r="B59" s="151">
        <f>74.38+5</f>
        <v>79.38</v>
      </c>
      <c r="C59" s="145" t="s">
        <v>196</v>
      </c>
      <c r="D59" s="145" t="s">
        <v>176</v>
      </c>
      <c r="E59" s="146" t="s">
        <v>175</v>
      </c>
    </row>
    <row r="60" spans="1:6" s="89" customFormat="1" x14ac:dyDescent="0.25">
      <c r="A60" s="156">
        <v>44092</v>
      </c>
      <c r="B60" s="151">
        <v>31.3</v>
      </c>
      <c r="C60" s="145" t="s">
        <v>196</v>
      </c>
      <c r="D60" s="145" t="s">
        <v>181</v>
      </c>
      <c r="E60" s="146" t="s">
        <v>175</v>
      </c>
      <c r="F60" s="1"/>
    </row>
    <row r="61" spans="1:6" s="167" customFormat="1" x14ac:dyDescent="0.25">
      <c r="A61" s="156"/>
      <c r="B61" s="151"/>
      <c r="C61" s="145"/>
      <c r="D61" s="145"/>
      <c r="E61" s="146"/>
      <c r="F61" s="89"/>
    </row>
    <row r="62" spans="1:6" s="167" customFormat="1" x14ac:dyDescent="0.25">
      <c r="A62" s="156">
        <v>44105</v>
      </c>
      <c r="B62" s="151">
        <f>256.52+5</f>
        <v>261.52</v>
      </c>
      <c r="C62" s="145" t="s">
        <v>210</v>
      </c>
      <c r="D62" s="145" t="s">
        <v>170</v>
      </c>
      <c r="E62" s="146" t="s">
        <v>175</v>
      </c>
      <c r="F62" s="89"/>
    </row>
    <row r="63" spans="1:6" s="89" customFormat="1" x14ac:dyDescent="0.25">
      <c r="A63" s="156">
        <v>44105</v>
      </c>
      <c r="B63" s="151">
        <v>31.3</v>
      </c>
      <c r="C63" s="145" t="s">
        <v>210</v>
      </c>
      <c r="D63" s="145" t="s">
        <v>234</v>
      </c>
      <c r="E63" s="146" t="s">
        <v>175</v>
      </c>
      <c r="F63" s="1"/>
    </row>
    <row r="64" spans="1:6" s="154" customFormat="1" x14ac:dyDescent="0.25">
      <c r="A64" s="156"/>
      <c r="B64" s="151"/>
      <c r="C64" s="145"/>
      <c r="D64" s="145"/>
      <c r="E64" s="146"/>
      <c r="F64" s="153"/>
    </row>
    <row r="65" spans="1:6" s="89" customFormat="1" x14ac:dyDescent="0.25">
      <c r="A65" s="156">
        <v>44116</v>
      </c>
      <c r="B65" s="151">
        <f>5+10+15</f>
        <v>30</v>
      </c>
      <c r="C65" s="145"/>
      <c r="D65" s="145" t="s">
        <v>236</v>
      </c>
      <c r="E65" s="146" t="s">
        <v>175</v>
      </c>
      <c r="F65" s="1"/>
    </row>
    <row r="66" spans="1:6" s="89" customFormat="1" x14ac:dyDescent="0.25">
      <c r="A66" s="156"/>
      <c r="B66" s="151"/>
      <c r="C66" s="145"/>
      <c r="D66" s="145"/>
      <c r="E66" s="146"/>
      <c r="F66" s="1"/>
    </row>
    <row r="67" spans="1:6" s="154" customFormat="1" x14ac:dyDescent="0.25">
      <c r="A67" s="156">
        <v>44126</v>
      </c>
      <c r="B67" s="151">
        <f>266+214.35+5</f>
        <v>485.35</v>
      </c>
      <c r="C67" s="145" t="s">
        <v>211</v>
      </c>
      <c r="D67" s="145" t="s">
        <v>170</v>
      </c>
      <c r="E67" s="146" t="s">
        <v>175</v>
      </c>
      <c r="F67" s="170"/>
    </row>
    <row r="68" spans="1:6" s="89" customFormat="1" x14ac:dyDescent="0.25">
      <c r="A68" s="156">
        <v>44126</v>
      </c>
      <c r="B68" s="151">
        <f>56.3+5</f>
        <v>61.3</v>
      </c>
      <c r="C68" s="145" t="s">
        <v>211</v>
      </c>
      <c r="D68" s="145" t="s">
        <v>176</v>
      </c>
      <c r="E68" s="146" t="s">
        <v>175</v>
      </c>
      <c r="F68" s="1"/>
    </row>
    <row r="69" spans="1:6" s="154" customFormat="1" ht="11.25" customHeight="1" x14ac:dyDescent="0.25">
      <c r="A69" s="156">
        <v>44126</v>
      </c>
      <c r="B69" s="151">
        <v>31.3</v>
      </c>
      <c r="C69" s="145" t="s">
        <v>211</v>
      </c>
      <c r="D69" s="145" t="s">
        <v>239</v>
      </c>
      <c r="E69" s="146" t="s">
        <v>175</v>
      </c>
      <c r="F69" s="1"/>
    </row>
    <row r="70" spans="1:6" s="89" customFormat="1" x14ac:dyDescent="0.25">
      <c r="A70" s="156"/>
      <c r="B70" s="151"/>
      <c r="C70" s="145"/>
      <c r="D70" s="145"/>
      <c r="E70" s="146"/>
      <c r="F70" s="1"/>
    </row>
    <row r="71" spans="1:6" s="89" customFormat="1" x14ac:dyDescent="0.25">
      <c r="A71" s="156">
        <v>44131</v>
      </c>
      <c r="B71" s="151">
        <f>145.48+188.52+5</f>
        <v>339</v>
      </c>
      <c r="C71" s="145" t="s">
        <v>212</v>
      </c>
      <c r="D71" s="145" t="s">
        <v>170</v>
      </c>
      <c r="E71" s="146" t="s">
        <v>175</v>
      </c>
      <c r="F71" s="1"/>
    </row>
    <row r="72" spans="1:6" s="154" customFormat="1" x14ac:dyDescent="0.25">
      <c r="A72" s="156">
        <v>44131</v>
      </c>
      <c r="B72" s="180">
        <v>56.26</v>
      </c>
      <c r="C72" s="145" t="s">
        <v>212</v>
      </c>
      <c r="D72" s="145" t="s">
        <v>171</v>
      </c>
      <c r="E72" s="146" t="s">
        <v>175</v>
      </c>
    </row>
    <row r="73" spans="1:6" s="154" customFormat="1" x14ac:dyDescent="0.25">
      <c r="A73" s="156">
        <v>44131</v>
      </c>
      <c r="B73" s="180">
        <v>31.3</v>
      </c>
      <c r="C73" s="145" t="s">
        <v>212</v>
      </c>
      <c r="D73" s="145" t="s">
        <v>234</v>
      </c>
      <c r="E73" s="146" t="s">
        <v>175</v>
      </c>
    </row>
    <row r="74" spans="1:6" s="89" customFormat="1" x14ac:dyDescent="0.25">
      <c r="A74" s="156"/>
      <c r="B74" s="180"/>
      <c r="C74" s="145"/>
      <c r="D74" s="145"/>
      <c r="E74" s="146"/>
      <c r="F74" s="154"/>
    </row>
    <row r="75" spans="1:6" s="89" customFormat="1" x14ac:dyDescent="0.25">
      <c r="A75" s="156">
        <v>44132</v>
      </c>
      <c r="B75" s="180">
        <v>244.11</v>
      </c>
      <c r="C75" s="145" t="s">
        <v>214</v>
      </c>
      <c r="D75" s="145" t="s">
        <v>228</v>
      </c>
      <c r="E75" s="146" t="s">
        <v>213</v>
      </c>
      <c r="F75" s="154"/>
    </row>
    <row r="76" spans="1:6" s="154" customFormat="1" x14ac:dyDescent="0.25">
      <c r="A76" s="156"/>
      <c r="B76" s="180"/>
      <c r="C76" s="145"/>
      <c r="D76" s="145"/>
      <c r="E76" s="146"/>
    </row>
    <row r="77" spans="1:6" s="89" customFormat="1" x14ac:dyDescent="0.25">
      <c r="A77" s="156">
        <v>44134</v>
      </c>
      <c r="B77" s="180">
        <f>394.26+5-0.1</f>
        <v>399.15999999999997</v>
      </c>
      <c r="C77" s="145" t="s">
        <v>216</v>
      </c>
      <c r="D77" s="145" t="s">
        <v>170</v>
      </c>
      <c r="E77" s="146" t="s">
        <v>215</v>
      </c>
      <c r="F77" s="154"/>
    </row>
    <row r="78" spans="1:6" s="89" customFormat="1" x14ac:dyDescent="0.25">
      <c r="A78" s="156">
        <v>44134</v>
      </c>
      <c r="B78" s="180">
        <v>28.27</v>
      </c>
      <c r="C78" s="145" t="s">
        <v>216</v>
      </c>
      <c r="D78" s="145" t="s">
        <v>234</v>
      </c>
      <c r="E78" s="146" t="s">
        <v>215</v>
      </c>
      <c r="F78" s="154"/>
    </row>
    <row r="79" spans="1:6" s="89" customFormat="1" x14ac:dyDescent="0.25">
      <c r="A79" s="156"/>
      <c r="B79" s="180"/>
      <c r="C79" s="145"/>
      <c r="D79" s="145"/>
      <c r="E79" s="146"/>
      <c r="F79" s="154"/>
    </row>
    <row r="80" spans="1:6" s="154" customFormat="1" x14ac:dyDescent="0.25">
      <c r="A80" s="156" t="s">
        <v>221</v>
      </c>
      <c r="B80" s="180">
        <f>25.83+10+10+171.3+128.26+154.96+10+340.89+5</f>
        <v>856.24</v>
      </c>
      <c r="C80" s="145" t="s">
        <v>217</v>
      </c>
      <c r="D80" s="145" t="s">
        <v>243</v>
      </c>
      <c r="E80" s="146" t="s">
        <v>242</v>
      </c>
    </row>
    <row r="81" spans="1:6" s="154" customFormat="1" x14ac:dyDescent="0.25">
      <c r="A81" s="156" t="s">
        <v>221</v>
      </c>
      <c r="B81" s="180">
        <f>667.83+5+5</f>
        <v>677.83</v>
      </c>
      <c r="C81" s="145" t="s">
        <v>217</v>
      </c>
      <c r="D81" s="145" t="s">
        <v>218</v>
      </c>
      <c r="E81" s="146" t="s">
        <v>175</v>
      </c>
    </row>
    <row r="82" spans="1:6" s="89" customFormat="1" x14ac:dyDescent="0.25">
      <c r="A82" s="156" t="s">
        <v>221</v>
      </c>
      <c r="B82" s="180">
        <f>296.52</f>
        <v>296.52</v>
      </c>
      <c r="C82" s="145" t="s">
        <v>217</v>
      </c>
      <c r="D82" s="145" t="s">
        <v>219</v>
      </c>
      <c r="E82" s="146" t="s">
        <v>186</v>
      </c>
      <c r="F82" s="154"/>
    </row>
    <row r="83" spans="1:6" s="89" customFormat="1" x14ac:dyDescent="0.25">
      <c r="A83" s="156" t="s">
        <v>221</v>
      </c>
      <c r="B83" s="180">
        <f>51.12+5</f>
        <v>56.12</v>
      </c>
      <c r="C83" s="145" t="s">
        <v>217</v>
      </c>
      <c r="D83" s="145" t="s">
        <v>176</v>
      </c>
      <c r="E83" s="146" t="s">
        <v>186</v>
      </c>
      <c r="F83" s="154"/>
    </row>
    <row r="84" spans="1:6" s="89" customFormat="1" x14ac:dyDescent="0.25">
      <c r="A84" s="156" t="s">
        <v>221</v>
      </c>
      <c r="B84" s="180">
        <f>38.09+70+17.04+16.52+16.17+16.61+19.57+34.61</f>
        <v>228.61</v>
      </c>
      <c r="C84" s="145" t="s">
        <v>217</v>
      </c>
      <c r="D84" s="145" t="s">
        <v>244</v>
      </c>
      <c r="E84" s="146" t="s">
        <v>220</v>
      </c>
      <c r="F84" s="154"/>
    </row>
    <row r="85" spans="1:6" s="89" customFormat="1" x14ac:dyDescent="0.25">
      <c r="A85" s="156" t="s">
        <v>221</v>
      </c>
      <c r="B85" s="180">
        <f>12.49+13.47+38.31</f>
        <v>64.27000000000001</v>
      </c>
      <c r="C85" s="145" t="s">
        <v>217</v>
      </c>
      <c r="D85" s="145" t="s">
        <v>227</v>
      </c>
      <c r="E85" s="146" t="s">
        <v>220</v>
      </c>
      <c r="F85" s="154"/>
    </row>
    <row r="86" spans="1:6" s="89" customFormat="1" ht="13.5" customHeight="1" x14ac:dyDescent="0.25">
      <c r="A86" s="156" t="s">
        <v>221</v>
      </c>
      <c r="B86" s="180">
        <f>12.17+11.3+11.3+11.3</f>
        <v>46.069999999999993</v>
      </c>
      <c r="C86" s="145" t="s">
        <v>217</v>
      </c>
      <c r="D86" s="145" t="s">
        <v>229</v>
      </c>
      <c r="E86" s="146" t="s">
        <v>220</v>
      </c>
      <c r="F86" s="154"/>
    </row>
    <row r="87" spans="1:6" s="89" customFormat="1" x14ac:dyDescent="0.25">
      <c r="A87" s="156"/>
      <c r="B87" s="151"/>
      <c r="C87" s="145"/>
      <c r="D87" s="145"/>
      <c r="E87" s="146"/>
      <c r="F87" s="153"/>
    </row>
    <row r="88" spans="1:6" s="89" customFormat="1" x14ac:dyDescent="0.25">
      <c r="A88" s="156">
        <v>44162</v>
      </c>
      <c r="B88" s="174">
        <f>15+5+5</f>
        <v>25</v>
      </c>
      <c r="C88" s="145" t="s">
        <v>237</v>
      </c>
      <c r="D88" s="145"/>
      <c r="E88" s="146"/>
      <c r="F88" s="153"/>
    </row>
    <row r="89" spans="1:6" s="89" customFormat="1" x14ac:dyDescent="0.25">
      <c r="A89" s="156"/>
      <c r="B89" s="174"/>
      <c r="C89" s="145"/>
      <c r="D89" s="145"/>
      <c r="E89" s="146"/>
      <c r="F89" s="153"/>
    </row>
    <row r="90" spans="1:6" s="89" customFormat="1" x14ac:dyDescent="0.25">
      <c r="A90" s="156">
        <v>44165</v>
      </c>
      <c r="B90" s="174">
        <f>34.43+205.76+402.86</f>
        <v>643.04999999999995</v>
      </c>
      <c r="C90" s="145" t="s">
        <v>241</v>
      </c>
      <c r="D90" s="145" t="s">
        <v>238</v>
      </c>
      <c r="E90" s="146" t="s">
        <v>175</v>
      </c>
      <c r="F90" s="153"/>
    </row>
    <row r="91" spans="1:6" s="89" customFormat="1" x14ac:dyDescent="0.25">
      <c r="A91" s="156"/>
      <c r="B91" s="174"/>
      <c r="C91" s="145"/>
      <c r="D91" s="145"/>
      <c r="E91" s="146"/>
      <c r="F91" s="153"/>
    </row>
    <row r="92" spans="1:6" s="89" customFormat="1" x14ac:dyDescent="0.25">
      <c r="A92" s="156">
        <v>44166</v>
      </c>
      <c r="B92" s="180">
        <f>109.34+10+10+10+10+10+10+5</f>
        <v>174.34</v>
      </c>
      <c r="C92" s="145" t="s">
        <v>225</v>
      </c>
      <c r="D92" s="145" t="s">
        <v>170</v>
      </c>
      <c r="E92" s="146" t="s">
        <v>175</v>
      </c>
      <c r="F92" s="151"/>
    </row>
    <row r="93" spans="1:6" s="89" customFormat="1" x14ac:dyDescent="0.25">
      <c r="A93" s="156">
        <v>44166</v>
      </c>
      <c r="B93" s="151">
        <f>51.41+5</f>
        <v>56.41</v>
      </c>
      <c r="C93" s="145" t="s">
        <v>225</v>
      </c>
      <c r="D93" s="145" t="s">
        <v>176</v>
      </c>
      <c r="E93" s="146" t="s">
        <v>175</v>
      </c>
      <c r="F93" s="153"/>
    </row>
    <row r="94" spans="1:6" s="89" customFormat="1" x14ac:dyDescent="0.25">
      <c r="A94" s="156">
        <v>44166</v>
      </c>
      <c r="B94" s="151">
        <v>31.3</v>
      </c>
      <c r="C94" s="145" t="s">
        <v>225</v>
      </c>
      <c r="D94" s="145" t="s">
        <v>240</v>
      </c>
      <c r="E94" s="146" t="s">
        <v>175</v>
      </c>
      <c r="F94" s="153"/>
    </row>
    <row r="95" spans="1:6" s="154" customFormat="1" x14ac:dyDescent="0.25">
      <c r="A95" s="156"/>
      <c r="B95" s="151"/>
      <c r="C95" s="145"/>
      <c r="D95" s="145"/>
      <c r="E95" s="146"/>
      <c r="F95" s="153"/>
    </row>
    <row r="96" spans="1:6" s="89" customFormat="1" x14ac:dyDescent="0.25">
      <c r="A96" s="156"/>
      <c r="B96" s="151"/>
      <c r="C96" s="145"/>
      <c r="D96" s="145"/>
      <c r="E96" s="146"/>
      <c r="F96" s="153"/>
    </row>
    <row r="97" spans="1:6" s="89" customFormat="1" x14ac:dyDescent="0.25">
      <c r="A97" s="156" t="s">
        <v>230</v>
      </c>
      <c r="B97" s="151">
        <f>377.04+5</f>
        <v>382.04</v>
      </c>
      <c r="C97" s="145" t="s">
        <v>223</v>
      </c>
      <c r="D97" s="145" t="s">
        <v>170</v>
      </c>
      <c r="E97" s="146" t="s">
        <v>175</v>
      </c>
      <c r="F97" s="153"/>
    </row>
    <row r="98" spans="1:6" s="89" customFormat="1" x14ac:dyDescent="0.25">
      <c r="A98" s="156" t="s">
        <v>230</v>
      </c>
      <c r="B98" s="151">
        <f>252.27+5</f>
        <v>257.27</v>
      </c>
      <c r="C98" s="145" t="s">
        <v>223</v>
      </c>
      <c r="D98" s="145" t="s">
        <v>224</v>
      </c>
      <c r="E98" s="146" t="s">
        <v>175</v>
      </c>
      <c r="F98" s="153"/>
    </row>
    <row r="99" spans="1:6" s="89" customFormat="1" x14ac:dyDescent="0.25">
      <c r="A99" s="156" t="s">
        <v>230</v>
      </c>
      <c r="B99" s="151">
        <f>56.57+5</f>
        <v>61.57</v>
      </c>
      <c r="C99" s="145" t="s">
        <v>223</v>
      </c>
      <c r="D99" s="145" t="s">
        <v>176</v>
      </c>
      <c r="E99" s="146" t="s">
        <v>175</v>
      </c>
      <c r="F99" s="153"/>
    </row>
    <row r="100" spans="1:6" s="89" customFormat="1" x14ac:dyDescent="0.25">
      <c r="A100" s="156" t="s">
        <v>230</v>
      </c>
      <c r="B100" s="180">
        <v>11.3</v>
      </c>
      <c r="C100" s="145" t="s">
        <v>223</v>
      </c>
      <c r="D100" s="145" t="s">
        <v>254</v>
      </c>
      <c r="E100" s="146" t="s">
        <v>175</v>
      </c>
      <c r="F100" s="151"/>
    </row>
    <row r="101" spans="1:6" s="154" customFormat="1" x14ac:dyDescent="0.25">
      <c r="A101" s="156" t="s">
        <v>230</v>
      </c>
      <c r="B101" s="180">
        <v>18.010000000000002</v>
      </c>
      <c r="C101" s="145" t="s">
        <v>223</v>
      </c>
      <c r="D101" s="145" t="s">
        <v>245</v>
      </c>
      <c r="E101" s="146" t="s">
        <v>175</v>
      </c>
      <c r="F101" s="151"/>
    </row>
    <row r="102" spans="1:6" s="89" customFormat="1" x14ac:dyDescent="0.25">
      <c r="A102" s="156" t="s">
        <v>230</v>
      </c>
      <c r="B102" s="180">
        <v>62.61</v>
      </c>
      <c r="C102" s="145" t="s">
        <v>223</v>
      </c>
      <c r="D102" s="145" t="s">
        <v>234</v>
      </c>
      <c r="E102" s="146" t="s">
        <v>175</v>
      </c>
      <c r="F102" s="1"/>
    </row>
    <row r="103" spans="1:6" s="154" customFormat="1" x14ac:dyDescent="0.25">
      <c r="B103" s="180"/>
      <c r="F103" s="153"/>
    </row>
    <row r="104" spans="1:6" s="89" customFormat="1" hidden="1" x14ac:dyDescent="0.25">
      <c r="A104" s="156"/>
      <c r="B104" s="151"/>
      <c r="C104" s="145"/>
      <c r="D104" s="145"/>
      <c r="E104" s="146"/>
      <c r="F104" s="1"/>
    </row>
    <row r="105" spans="1:6" s="89" customFormat="1" hidden="1" x14ac:dyDescent="0.25">
      <c r="A105" s="156"/>
      <c r="B105" s="151"/>
      <c r="C105" s="145"/>
      <c r="D105" s="145"/>
      <c r="E105" s="146"/>
      <c r="F105" s="1"/>
    </row>
    <row r="106" spans="1:6" s="89" customFormat="1" hidden="1" x14ac:dyDescent="0.25">
      <c r="A106" s="156"/>
      <c r="B106" s="151"/>
      <c r="C106" s="145"/>
      <c r="D106" s="145"/>
      <c r="E106" s="146"/>
      <c r="F106" s="153"/>
    </row>
    <row r="107" spans="1:6" s="154" customFormat="1" hidden="1" x14ac:dyDescent="0.25">
      <c r="A107" s="156"/>
      <c r="B107" s="151"/>
      <c r="C107" s="145"/>
      <c r="D107" s="145"/>
      <c r="E107" s="146"/>
      <c r="F107" s="153"/>
    </row>
    <row r="108" spans="1:6" s="89" customFormat="1" hidden="1" x14ac:dyDescent="0.25">
      <c r="A108" s="156"/>
      <c r="B108" s="151"/>
      <c r="C108" s="145"/>
      <c r="D108" s="145"/>
      <c r="E108" s="146"/>
      <c r="F108" s="1"/>
    </row>
    <row r="109" spans="1:6" s="89" customFormat="1" hidden="1" x14ac:dyDescent="0.25">
      <c r="A109" s="156"/>
      <c r="B109" s="151"/>
      <c r="C109" s="145"/>
      <c r="D109" s="145"/>
      <c r="E109" s="146"/>
      <c r="F109" s="153"/>
    </row>
    <row r="110" spans="1:6" s="89" customFormat="1" hidden="1" x14ac:dyDescent="0.25">
      <c r="A110" s="156"/>
      <c r="B110" s="151"/>
      <c r="C110" s="145"/>
      <c r="D110" s="145"/>
      <c r="E110" s="146"/>
      <c r="F110" s="1"/>
    </row>
    <row r="111" spans="1:6" s="89" customFormat="1" hidden="1" x14ac:dyDescent="0.25">
      <c r="A111" s="156"/>
      <c r="B111" s="151"/>
      <c r="C111" s="145"/>
      <c r="D111" s="145"/>
      <c r="E111" s="146"/>
      <c r="F111" s="1"/>
    </row>
    <row r="112" spans="1:6" s="154" customFormat="1" hidden="1" x14ac:dyDescent="0.25">
      <c r="A112" s="156"/>
      <c r="B112" s="151"/>
      <c r="C112" s="145"/>
      <c r="D112" s="145"/>
      <c r="E112" s="146"/>
      <c r="F112" s="153"/>
    </row>
    <row r="113" spans="1:6" s="89" customFormat="1" hidden="1" x14ac:dyDescent="0.25">
      <c r="A113" s="156"/>
      <c r="B113" s="151"/>
      <c r="C113" s="145"/>
      <c r="D113" s="145"/>
      <c r="E113" s="146"/>
      <c r="F113" s="153"/>
    </row>
    <row r="114" spans="1:6" s="89" customFormat="1" hidden="1" x14ac:dyDescent="0.25">
      <c r="A114" s="156"/>
      <c r="B114" s="151"/>
      <c r="C114" s="145"/>
      <c r="D114" s="145"/>
      <c r="E114" s="146"/>
      <c r="F114" s="1"/>
    </row>
    <row r="115" spans="1:6" s="89" customFormat="1" hidden="1" x14ac:dyDescent="0.25">
      <c r="A115" s="156"/>
      <c r="B115" s="151"/>
      <c r="C115" s="145"/>
      <c r="D115" s="145"/>
      <c r="E115" s="146"/>
      <c r="F115" s="1"/>
    </row>
    <row r="116" spans="1:6" s="89" customFormat="1" hidden="1" x14ac:dyDescent="0.25">
      <c r="A116" s="156"/>
      <c r="B116" s="151"/>
      <c r="C116" s="145"/>
      <c r="D116" s="145"/>
      <c r="E116" s="146"/>
      <c r="F116" s="1"/>
    </row>
    <row r="117" spans="1:6" s="89" customFormat="1" hidden="1" x14ac:dyDescent="0.25">
      <c r="A117" s="156"/>
      <c r="B117" s="151"/>
      <c r="C117" s="145"/>
      <c r="D117" s="145"/>
      <c r="E117" s="146"/>
      <c r="F117" s="1"/>
    </row>
    <row r="118" spans="1:6" s="154" customFormat="1" hidden="1" x14ac:dyDescent="0.25">
      <c r="A118" s="156"/>
      <c r="B118" s="151"/>
      <c r="C118" s="145"/>
      <c r="D118" s="145"/>
      <c r="E118" s="146"/>
      <c r="F118" s="153"/>
    </row>
    <row r="119" spans="1:6" s="167" customFormat="1" hidden="1" x14ac:dyDescent="0.25">
      <c r="A119" s="156"/>
      <c r="B119" s="151"/>
      <c r="C119" s="145"/>
      <c r="D119" s="145"/>
      <c r="E119" s="146"/>
      <c r="F119" s="153"/>
    </row>
    <row r="120" spans="1:6" s="167" customFormat="1" hidden="1" x14ac:dyDescent="0.25">
      <c r="A120" s="156"/>
      <c r="B120" s="151"/>
      <c r="C120" s="145"/>
      <c r="D120" s="145"/>
      <c r="E120" s="146"/>
      <c r="F120" s="153"/>
    </row>
    <row r="121" spans="1:6" s="154" customFormat="1" hidden="1" x14ac:dyDescent="0.25">
      <c r="A121" s="156"/>
      <c r="B121" s="151"/>
      <c r="C121" s="145"/>
      <c r="D121" s="145"/>
      <c r="E121" s="146"/>
      <c r="F121" s="153"/>
    </row>
    <row r="122" spans="1:6" s="89" customFormat="1" ht="23.25" hidden="1" customHeight="1" x14ac:dyDescent="0.25">
      <c r="A122" s="156"/>
      <c r="B122" s="151"/>
      <c r="C122" s="145"/>
      <c r="D122" s="145"/>
      <c r="E122" s="146"/>
      <c r="F122" s="1"/>
    </row>
    <row r="123" spans="1:6" s="89" customFormat="1" hidden="1" x14ac:dyDescent="0.25">
      <c r="A123" s="156"/>
      <c r="B123" s="151"/>
      <c r="C123" s="145"/>
      <c r="D123" s="145"/>
      <c r="E123" s="146"/>
      <c r="F123" s="1"/>
    </row>
    <row r="124" spans="1:6" s="89" customFormat="1" ht="22.5" hidden="1" customHeight="1" x14ac:dyDescent="0.25">
      <c r="A124" s="156"/>
      <c r="B124" s="151"/>
      <c r="C124" s="145"/>
      <c r="D124" s="145"/>
      <c r="E124" s="146"/>
      <c r="F124" s="1"/>
    </row>
    <row r="125" spans="1:6" s="89" customFormat="1" hidden="1" x14ac:dyDescent="0.25">
      <c r="A125" s="156"/>
      <c r="B125" s="151"/>
      <c r="C125" s="145"/>
      <c r="D125" s="145"/>
      <c r="E125" s="146"/>
      <c r="F125" s="1"/>
    </row>
    <row r="126" spans="1:6" s="89" customFormat="1" hidden="1" x14ac:dyDescent="0.25">
      <c r="A126" s="156"/>
      <c r="B126" s="151"/>
      <c r="C126" s="145"/>
      <c r="D126" s="145"/>
      <c r="E126" s="146"/>
      <c r="F126" s="1"/>
    </row>
    <row r="127" spans="1:6" s="89" customFormat="1" hidden="1" x14ac:dyDescent="0.25">
      <c r="A127" s="156"/>
      <c r="B127" s="151"/>
      <c r="C127" s="145"/>
      <c r="D127" s="145"/>
      <c r="E127" s="146"/>
      <c r="F127" s="1"/>
    </row>
    <row r="128" spans="1:6" s="89" customFormat="1" hidden="1" x14ac:dyDescent="0.25">
      <c r="A128" s="156"/>
      <c r="B128" s="151"/>
      <c r="C128" s="145"/>
      <c r="D128" s="145"/>
      <c r="E128" s="146"/>
      <c r="F128" s="1"/>
    </row>
    <row r="129" spans="1:6" s="154" customFormat="1" hidden="1" x14ac:dyDescent="0.25">
      <c r="A129" s="156"/>
      <c r="B129" s="151"/>
      <c r="C129" s="145"/>
      <c r="D129" s="145"/>
      <c r="E129" s="146"/>
      <c r="F129" s="153"/>
    </row>
    <row r="130" spans="1:6" s="89" customFormat="1" hidden="1" x14ac:dyDescent="0.25">
      <c r="A130" s="156"/>
      <c r="B130" s="151"/>
      <c r="C130" s="145"/>
      <c r="D130" s="145"/>
      <c r="E130" s="146"/>
      <c r="F130" s="1"/>
    </row>
    <row r="131" spans="1:6" s="154" customFormat="1" hidden="1" x14ac:dyDescent="0.25">
      <c r="A131" s="150"/>
      <c r="B131" s="151"/>
      <c r="C131" s="145"/>
      <c r="D131" s="145"/>
      <c r="E131" s="146"/>
      <c r="F131" s="153"/>
    </row>
    <row r="132" spans="1:6" s="89" customFormat="1" hidden="1" x14ac:dyDescent="0.25">
      <c r="A132" s="150"/>
      <c r="B132" s="151"/>
      <c r="C132" s="145"/>
      <c r="D132" s="145"/>
      <c r="E132" s="146"/>
      <c r="F132" s="1"/>
    </row>
    <row r="133" spans="1:6" s="89" customFormat="1" hidden="1" x14ac:dyDescent="0.25">
      <c r="A133" s="150"/>
      <c r="B133" s="151"/>
      <c r="C133" s="145"/>
      <c r="D133" s="145"/>
      <c r="E133" s="146"/>
      <c r="F133" s="1"/>
    </row>
    <row r="134" spans="1:6" s="89" customFormat="1" hidden="1" x14ac:dyDescent="0.25">
      <c r="A134" s="150"/>
      <c r="B134" s="151"/>
      <c r="C134" s="145"/>
      <c r="D134" s="145"/>
      <c r="E134" s="146"/>
      <c r="F134" s="1"/>
    </row>
    <row r="135" spans="1:6" s="89" customFormat="1" hidden="1" x14ac:dyDescent="0.25">
      <c r="A135" s="150"/>
      <c r="B135" s="151"/>
      <c r="C135" s="145"/>
      <c r="D135" s="145"/>
      <c r="E135" s="146"/>
      <c r="F135" s="1"/>
    </row>
    <row r="136" spans="1:6" s="89" customFormat="1" hidden="1" x14ac:dyDescent="0.25">
      <c r="A136" s="150"/>
      <c r="B136" s="151"/>
      <c r="C136" s="145"/>
      <c r="D136" s="145"/>
      <c r="E136" s="146"/>
      <c r="F136" s="1"/>
    </row>
    <row r="137" spans="1:6" s="154" customFormat="1" hidden="1" x14ac:dyDescent="0.25">
      <c r="A137" s="150"/>
      <c r="B137" s="151"/>
      <c r="C137" s="145"/>
      <c r="D137" s="145"/>
      <c r="E137" s="146"/>
      <c r="F137" s="153"/>
    </row>
    <row r="138" spans="1:6" s="89" customFormat="1" hidden="1" x14ac:dyDescent="0.25">
      <c r="A138" s="150"/>
      <c r="B138" s="151"/>
      <c r="C138" s="145"/>
      <c r="D138" s="145"/>
      <c r="E138" s="146"/>
      <c r="F138" s="1"/>
    </row>
    <row r="139" spans="1:6" s="89" customFormat="1" hidden="1" x14ac:dyDescent="0.25">
      <c r="A139" s="150"/>
      <c r="B139" s="151"/>
      <c r="C139" s="145"/>
      <c r="D139" s="145"/>
      <c r="E139" s="146"/>
      <c r="F139" s="1"/>
    </row>
    <row r="140" spans="1:6" s="89" customFormat="1" hidden="1" x14ac:dyDescent="0.25">
      <c r="A140" s="150"/>
      <c r="B140" s="151"/>
      <c r="C140" s="145"/>
      <c r="D140" s="145"/>
      <c r="E140" s="146"/>
      <c r="F140" s="153"/>
    </row>
    <row r="141" spans="1:6" s="154" customFormat="1" hidden="1" x14ac:dyDescent="0.25">
      <c r="A141" s="150"/>
      <c r="B141" s="151"/>
      <c r="C141" s="145"/>
      <c r="D141" s="145"/>
      <c r="E141" s="146"/>
      <c r="F141" s="153"/>
    </row>
    <row r="142" spans="1:6" s="89" customFormat="1" hidden="1" x14ac:dyDescent="0.25">
      <c r="A142" s="150"/>
      <c r="B142" s="151"/>
      <c r="C142" s="145"/>
      <c r="D142" s="145"/>
      <c r="E142" s="146"/>
      <c r="F142" s="1"/>
    </row>
    <row r="143" spans="1:6" s="89" customFormat="1" hidden="1" x14ac:dyDescent="0.25">
      <c r="A143" s="150"/>
      <c r="B143" s="151"/>
      <c r="C143" s="145"/>
      <c r="D143" s="145"/>
      <c r="E143" s="146"/>
      <c r="F143" s="1"/>
    </row>
    <row r="144" spans="1:6" s="89" customFormat="1" hidden="1" x14ac:dyDescent="0.25">
      <c r="A144" s="150"/>
      <c r="B144" s="151"/>
      <c r="C144" s="145"/>
      <c r="D144" s="145"/>
      <c r="E144" s="146"/>
      <c r="F144" s="153"/>
    </row>
    <row r="145" spans="1:6" s="154" customFormat="1" hidden="1" x14ac:dyDescent="0.25">
      <c r="A145" s="150"/>
      <c r="B145" s="151"/>
      <c r="C145" s="145"/>
      <c r="D145" s="145"/>
      <c r="E145" s="146"/>
      <c r="F145" s="153"/>
    </row>
    <row r="146" spans="1:6" s="89" customFormat="1" hidden="1" x14ac:dyDescent="0.25">
      <c r="A146" s="150"/>
      <c r="B146" s="151"/>
      <c r="C146" s="145"/>
      <c r="D146" s="145"/>
      <c r="E146" s="146"/>
      <c r="F146" s="1"/>
    </row>
    <row r="147" spans="1:6" s="89" customFormat="1" hidden="1" x14ac:dyDescent="0.25">
      <c r="A147" s="150"/>
      <c r="B147" s="151"/>
      <c r="C147" s="145"/>
      <c r="D147" s="145"/>
      <c r="E147" s="146"/>
      <c r="F147" s="1"/>
    </row>
    <row r="148" spans="1:6" s="89" customFormat="1" hidden="1" x14ac:dyDescent="0.25">
      <c r="A148" s="150"/>
      <c r="B148" s="151"/>
      <c r="C148" s="145"/>
      <c r="D148" s="145"/>
      <c r="E148" s="146"/>
      <c r="F148" s="1"/>
    </row>
    <row r="149" spans="1:6" s="154" customFormat="1" hidden="1" x14ac:dyDescent="0.25">
      <c r="A149" s="150"/>
      <c r="B149" s="151"/>
      <c r="C149" s="145"/>
      <c r="D149" s="145"/>
      <c r="E149" s="146"/>
      <c r="F149" s="153"/>
    </row>
    <row r="150" spans="1:6" s="89" customFormat="1" hidden="1" x14ac:dyDescent="0.25">
      <c r="A150" s="150"/>
      <c r="B150" s="151"/>
      <c r="C150" s="145"/>
      <c r="D150" s="145"/>
      <c r="E150" s="146"/>
      <c r="F150" s="1"/>
    </row>
    <row r="151" spans="1:6" s="89" customFormat="1" hidden="1" x14ac:dyDescent="0.25">
      <c r="A151" s="150"/>
      <c r="B151" s="151"/>
      <c r="C151" s="145"/>
      <c r="D151" s="145"/>
      <c r="E151" s="146"/>
      <c r="F151" s="1"/>
    </row>
    <row r="152" spans="1:6" s="89" customFormat="1" hidden="1" x14ac:dyDescent="0.25">
      <c r="A152" s="150"/>
      <c r="B152" s="151"/>
      <c r="C152" s="145"/>
      <c r="D152" s="145"/>
      <c r="E152" s="146"/>
      <c r="F152" s="1"/>
    </row>
    <row r="153" spans="1:6" s="89" customFormat="1" hidden="1" x14ac:dyDescent="0.25">
      <c r="A153" s="150"/>
      <c r="B153" s="151"/>
      <c r="C153" s="145"/>
      <c r="D153" s="145"/>
      <c r="E153" s="146"/>
      <c r="F153" s="1"/>
    </row>
    <row r="154" spans="1:6" s="154" customFormat="1" hidden="1" x14ac:dyDescent="0.25">
      <c r="A154" s="150"/>
      <c r="B154" s="151"/>
      <c r="C154" s="145"/>
      <c r="D154" s="145"/>
      <c r="E154" s="146"/>
      <c r="F154" s="153"/>
    </row>
    <row r="155" spans="1:6" s="154" customFormat="1" ht="15" hidden="1" customHeight="1" x14ac:dyDescent="0.25">
      <c r="A155" s="150"/>
      <c r="B155" s="151"/>
      <c r="C155" s="145"/>
      <c r="D155" s="145"/>
      <c r="E155" s="146"/>
      <c r="F155" s="153"/>
    </row>
    <row r="156" spans="1:6" s="154" customFormat="1" hidden="1" x14ac:dyDescent="0.25">
      <c r="A156" s="150"/>
      <c r="B156" s="151"/>
      <c r="C156" s="145"/>
      <c r="D156" s="145"/>
      <c r="E156" s="146"/>
      <c r="F156" s="153"/>
    </row>
    <row r="157" spans="1:6" s="89" customFormat="1" hidden="1" x14ac:dyDescent="0.25">
      <c r="A157" s="150"/>
      <c r="B157" s="151"/>
      <c r="C157" s="145"/>
      <c r="D157" s="145"/>
      <c r="E157" s="146"/>
      <c r="F157" s="1"/>
    </row>
    <row r="158" spans="1:6" s="89" customFormat="1" hidden="1" x14ac:dyDescent="0.25">
      <c r="A158" s="150"/>
      <c r="B158" s="151"/>
      <c r="C158" s="145"/>
      <c r="D158" s="145"/>
      <c r="E158" s="146"/>
      <c r="F158" s="1"/>
    </row>
    <row r="159" spans="1:6" s="89" customFormat="1" hidden="1" x14ac:dyDescent="0.25">
      <c r="A159" s="150"/>
      <c r="B159" s="151"/>
      <c r="C159" s="145"/>
      <c r="D159" s="145"/>
      <c r="E159" s="146"/>
      <c r="F159" s="1"/>
    </row>
    <row r="160" spans="1:6" s="89" customFormat="1" hidden="1" x14ac:dyDescent="0.25">
      <c r="A160" s="150"/>
      <c r="B160" s="151"/>
      <c r="C160" s="145"/>
      <c r="D160" s="145"/>
      <c r="E160" s="146"/>
      <c r="F160" s="1"/>
    </row>
    <row r="161" spans="1:6" s="89" customFormat="1" hidden="1" x14ac:dyDescent="0.25">
      <c r="A161" s="150"/>
      <c r="B161" s="151"/>
      <c r="C161" s="145"/>
      <c r="D161" s="145"/>
      <c r="E161" s="146"/>
      <c r="F161" s="1"/>
    </row>
    <row r="162" spans="1:6" s="89" customFormat="1" hidden="1" x14ac:dyDescent="0.25">
      <c r="A162" s="150"/>
      <c r="B162" s="151"/>
      <c r="C162" s="145"/>
      <c r="D162" s="145"/>
      <c r="E162" s="146"/>
      <c r="F162" s="1"/>
    </row>
    <row r="163" spans="1:6" s="89" customFormat="1" hidden="1" x14ac:dyDescent="0.25">
      <c r="A163" s="150"/>
      <c r="B163" s="151"/>
      <c r="C163" s="145"/>
      <c r="D163" s="145"/>
      <c r="E163" s="146"/>
      <c r="F163" s="1"/>
    </row>
    <row r="164" spans="1:6" s="89" customFormat="1" hidden="1" x14ac:dyDescent="0.25">
      <c r="A164" s="150"/>
      <c r="B164" s="151"/>
      <c r="C164" s="145"/>
      <c r="D164" s="145"/>
      <c r="E164" s="146"/>
      <c r="F164" s="1"/>
    </row>
    <row r="165" spans="1:6" s="89" customFormat="1" hidden="1" x14ac:dyDescent="0.25">
      <c r="A165" s="150"/>
      <c r="B165" s="151"/>
      <c r="C165" s="145"/>
      <c r="D165" s="145"/>
      <c r="E165" s="146"/>
      <c r="F165" s="153"/>
    </row>
    <row r="166" spans="1:6" s="89" customFormat="1" hidden="1" x14ac:dyDescent="0.25">
      <c r="A166" s="150"/>
      <c r="B166" s="151"/>
      <c r="C166" s="145"/>
      <c r="D166" s="145"/>
      <c r="E166" s="146"/>
      <c r="F166" s="1"/>
    </row>
    <row r="167" spans="1:6" s="89" customFormat="1" hidden="1" x14ac:dyDescent="0.25">
      <c r="A167" s="150"/>
      <c r="B167" s="151"/>
      <c r="C167" s="145"/>
      <c r="D167" s="145"/>
      <c r="E167" s="146"/>
      <c r="F167" s="1"/>
    </row>
    <row r="168" spans="1:6" s="89" customFormat="1" hidden="1" x14ac:dyDescent="0.25">
      <c r="A168" s="150"/>
      <c r="B168" s="151"/>
      <c r="C168" s="145"/>
      <c r="D168" s="145"/>
      <c r="E168" s="146"/>
      <c r="F168" s="153"/>
    </row>
    <row r="169" spans="1:6" s="89" customFormat="1" hidden="1" x14ac:dyDescent="0.25">
      <c r="A169" s="150"/>
      <c r="B169" s="151"/>
      <c r="C169" s="145"/>
      <c r="D169" s="145"/>
      <c r="E169" s="146"/>
      <c r="F169" s="1"/>
    </row>
    <row r="170" spans="1:6" s="89" customFormat="1" hidden="1" x14ac:dyDescent="0.25">
      <c r="A170" s="150"/>
      <c r="B170" s="151"/>
      <c r="C170" s="145"/>
      <c r="D170" s="145"/>
      <c r="E170" s="146"/>
      <c r="F170" s="1"/>
    </row>
    <row r="171" spans="1:6" s="89" customFormat="1" hidden="1" x14ac:dyDescent="0.25">
      <c r="A171" s="150"/>
      <c r="B171" s="151"/>
      <c r="C171" s="145"/>
      <c r="D171" s="145"/>
      <c r="E171" s="146"/>
      <c r="F171" s="1"/>
    </row>
    <row r="172" spans="1:6" s="89" customFormat="1" hidden="1" x14ac:dyDescent="0.25">
      <c r="A172" s="150"/>
      <c r="B172" s="151"/>
      <c r="C172" s="145"/>
      <c r="D172" s="145"/>
      <c r="E172" s="146"/>
      <c r="F172" s="1"/>
    </row>
    <row r="173" spans="1:6" s="89" customFormat="1" hidden="1" x14ac:dyDescent="0.25">
      <c r="A173" s="150"/>
      <c r="B173" s="151"/>
      <c r="C173" s="145"/>
      <c r="D173" s="145"/>
      <c r="E173" s="146"/>
      <c r="F173" s="1"/>
    </row>
    <row r="174" spans="1:6" s="89" customFormat="1" hidden="1" x14ac:dyDescent="0.25">
      <c r="A174" s="150"/>
      <c r="B174" s="151"/>
      <c r="C174" s="145"/>
      <c r="D174" s="145"/>
      <c r="E174" s="146"/>
      <c r="F174" s="153"/>
    </row>
    <row r="175" spans="1:6" s="89" customFormat="1" hidden="1" x14ac:dyDescent="0.25">
      <c r="A175" s="150"/>
      <c r="B175" s="151"/>
      <c r="C175" s="145"/>
      <c r="D175" s="145"/>
      <c r="E175" s="146"/>
      <c r="F175" s="1"/>
    </row>
    <row r="176" spans="1:6" s="89" customFormat="1" hidden="1" x14ac:dyDescent="0.25">
      <c r="A176" s="150"/>
      <c r="B176" s="151"/>
      <c r="C176" s="145"/>
      <c r="D176" s="145"/>
      <c r="E176" s="146"/>
      <c r="F176" s="1"/>
    </row>
    <row r="177" spans="1:6" s="89" customFormat="1" hidden="1" x14ac:dyDescent="0.25">
      <c r="A177" s="150"/>
      <c r="B177" s="151"/>
      <c r="C177" s="145"/>
      <c r="D177" s="145"/>
      <c r="E177" s="146"/>
      <c r="F177" s="1"/>
    </row>
    <row r="178" spans="1:6" s="89" customFormat="1" hidden="1" x14ac:dyDescent="0.25">
      <c r="A178" s="150"/>
      <c r="B178" s="151"/>
      <c r="C178" s="145"/>
      <c r="D178" s="145"/>
      <c r="E178" s="146"/>
      <c r="F178" s="1"/>
    </row>
    <row r="179" spans="1:6" s="89" customFormat="1" hidden="1" x14ac:dyDescent="0.25">
      <c r="A179" s="150"/>
      <c r="B179" s="151"/>
      <c r="C179" s="145"/>
      <c r="D179" s="145"/>
      <c r="E179" s="146"/>
      <c r="F179" s="1"/>
    </row>
    <row r="180" spans="1:6" s="89" customFormat="1" hidden="1" x14ac:dyDescent="0.25">
      <c r="A180" s="150"/>
      <c r="B180" s="151"/>
      <c r="C180" s="145"/>
      <c r="D180" s="145"/>
      <c r="E180" s="146"/>
      <c r="F180" s="1"/>
    </row>
    <row r="181" spans="1:6" s="89" customFormat="1" hidden="1" x14ac:dyDescent="0.25">
      <c r="A181" s="150"/>
      <c r="B181" s="151"/>
      <c r="C181" s="145"/>
      <c r="D181" s="145"/>
      <c r="E181" s="146"/>
      <c r="F181" s="1"/>
    </row>
    <row r="182" spans="1:6" s="89" customFormat="1" hidden="1" x14ac:dyDescent="0.25">
      <c r="A182" s="150"/>
      <c r="B182" s="151"/>
      <c r="C182" s="145"/>
      <c r="D182" s="145"/>
      <c r="E182" s="146"/>
      <c r="F182" s="151"/>
    </row>
    <row r="183" spans="1:6" s="89" customFormat="1" hidden="1" x14ac:dyDescent="0.25">
      <c r="A183" s="150"/>
      <c r="B183" s="151"/>
      <c r="C183" s="145"/>
      <c r="D183" s="145"/>
      <c r="E183" s="146"/>
      <c r="F183" s="151"/>
    </row>
    <row r="184" spans="1:6" s="89" customFormat="1" hidden="1" x14ac:dyDescent="0.25">
      <c r="A184" s="150"/>
      <c r="B184" s="151"/>
      <c r="C184" s="145"/>
      <c r="D184" s="145"/>
      <c r="E184" s="146"/>
      <c r="F184" s="151"/>
    </row>
    <row r="185" spans="1:6" s="89" customFormat="1" hidden="1" x14ac:dyDescent="0.25">
      <c r="A185" s="150"/>
      <c r="B185" s="151"/>
      <c r="C185" s="145"/>
      <c r="D185" s="145"/>
      <c r="E185" s="146"/>
      <c r="F185" s="1"/>
    </row>
    <row r="186" spans="1:6" s="89" customFormat="1" hidden="1" x14ac:dyDescent="0.25">
      <c r="A186" s="150"/>
      <c r="B186" s="151"/>
      <c r="C186" s="145"/>
      <c r="D186" s="145"/>
      <c r="E186" s="146"/>
      <c r="F186" s="1"/>
    </row>
    <row r="187" spans="1:6" s="89" customFormat="1" hidden="1" x14ac:dyDescent="0.25">
      <c r="A187" s="150"/>
      <c r="B187" s="151"/>
      <c r="C187" s="145"/>
      <c r="D187" s="145"/>
      <c r="E187" s="146"/>
      <c r="F187" s="1"/>
    </row>
    <row r="188" spans="1:6" s="89" customFormat="1" hidden="1" x14ac:dyDescent="0.25">
      <c r="A188" s="150"/>
      <c r="B188" s="151"/>
      <c r="C188" s="145"/>
      <c r="D188" s="145"/>
      <c r="E188" s="146"/>
      <c r="F188" s="1"/>
    </row>
    <row r="189" spans="1:6" s="89" customFormat="1" hidden="1" x14ac:dyDescent="0.25">
      <c r="A189" s="150"/>
      <c r="B189" s="151"/>
      <c r="C189" s="145"/>
      <c r="D189" s="145"/>
      <c r="E189" s="146"/>
      <c r="F189" s="1"/>
    </row>
    <row r="190" spans="1:6" s="89" customFormat="1" hidden="1" x14ac:dyDescent="0.25">
      <c r="A190" s="150"/>
      <c r="B190" s="151"/>
      <c r="C190" s="145"/>
      <c r="D190" s="145"/>
      <c r="E190" s="146"/>
      <c r="F190" s="1"/>
    </row>
    <row r="191" spans="1:6" s="89" customFormat="1" hidden="1" x14ac:dyDescent="0.25">
      <c r="A191" s="150"/>
      <c r="B191" s="151"/>
      <c r="C191" s="145"/>
      <c r="D191" s="145"/>
      <c r="E191" s="146"/>
      <c r="F191" s="1"/>
    </row>
    <row r="192" spans="1:6" s="154" customFormat="1" hidden="1" x14ac:dyDescent="0.25">
      <c r="A192" s="150"/>
      <c r="B192" s="151"/>
      <c r="C192" s="145"/>
      <c r="D192" s="145"/>
      <c r="E192" s="146"/>
      <c r="F192" s="153"/>
    </row>
    <row r="193" spans="1:6" s="154" customFormat="1" hidden="1" x14ac:dyDescent="0.25">
      <c r="A193" s="150"/>
      <c r="B193" s="151"/>
      <c r="C193" s="145"/>
      <c r="D193" s="145"/>
      <c r="E193" s="146"/>
      <c r="F193" s="153"/>
    </row>
    <row r="194" spans="1:6" s="154" customFormat="1" hidden="1" x14ac:dyDescent="0.25">
      <c r="A194" s="150"/>
      <c r="B194" s="151"/>
      <c r="C194" s="145"/>
      <c r="D194" s="145"/>
      <c r="E194" s="146"/>
      <c r="F194" s="153"/>
    </row>
    <row r="195" spans="1:6" s="154" customFormat="1" hidden="1" x14ac:dyDescent="0.25">
      <c r="A195" s="155"/>
      <c r="B195" s="151"/>
      <c r="C195" s="145"/>
      <c r="D195" s="145"/>
      <c r="E195" s="146"/>
      <c r="F195" s="151"/>
    </row>
    <row r="196" spans="1:6" s="154" customFormat="1" hidden="1" x14ac:dyDescent="0.25">
      <c r="A196" s="150"/>
      <c r="B196" s="151"/>
      <c r="C196" s="145"/>
      <c r="D196" s="145"/>
      <c r="E196" s="146"/>
      <c r="F196" s="151"/>
    </row>
    <row r="197" spans="1:6" s="154" customFormat="1" hidden="1" x14ac:dyDescent="0.25">
      <c r="A197" s="150"/>
      <c r="B197" s="151"/>
      <c r="C197" s="145"/>
      <c r="D197" s="145"/>
      <c r="E197" s="146"/>
      <c r="F197" s="151"/>
    </row>
    <row r="198" spans="1:6" s="154" customFormat="1" hidden="1" x14ac:dyDescent="0.25">
      <c r="A198" s="150"/>
      <c r="B198" s="151"/>
      <c r="C198" s="145"/>
      <c r="D198" s="145"/>
      <c r="E198" s="146"/>
      <c r="F198" s="151"/>
    </row>
    <row r="199" spans="1:6" s="154" customFormat="1" hidden="1" x14ac:dyDescent="0.25">
      <c r="A199" s="150"/>
      <c r="B199" s="151"/>
      <c r="C199" s="145"/>
      <c r="D199" s="145"/>
      <c r="E199" s="146"/>
      <c r="F199" s="151"/>
    </row>
    <row r="200" spans="1:6" s="154" customFormat="1" hidden="1" x14ac:dyDescent="0.25">
      <c r="A200" s="150"/>
      <c r="B200" s="151"/>
      <c r="C200" s="145"/>
      <c r="D200" s="145"/>
      <c r="E200" s="146"/>
      <c r="F200" s="151"/>
    </row>
    <row r="201" spans="1:6" s="154" customFormat="1" hidden="1" x14ac:dyDescent="0.25">
      <c r="A201" s="150"/>
      <c r="B201" s="151"/>
      <c r="C201" s="145"/>
      <c r="D201" s="145"/>
      <c r="E201" s="146"/>
      <c r="F201" s="151"/>
    </row>
    <row r="202" spans="1:6" s="154" customFormat="1" hidden="1" x14ac:dyDescent="0.25">
      <c r="A202" s="150"/>
      <c r="B202" s="151"/>
      <c r="C202" s="145"/>
      <c r="D202" s="145"/>
      <c r="E202" s="146"/>
      <c r="F202" s="151"/>
    </row>
    <row r="203" spans="1:6" s="154" customFormat="1" hidden="1" x14ac:dyDescent="0.25">
      <c r="A203" s="150"/>
      <c r="B203" s="151"/>
      <c r="C203" s="145"/>
      <c r="D203" s="145"/>
      <c r="E203" s="146"/>
      <c r="F203" s="151"/>
    </row>
    <row r="204" spans="1:6" s="154" customFormat="1" hidden="1" x14ac:dyDescent="0.25">
      <c r="A204" s="150"/>
      <c r="B204" s="151"/>
      <c r="C204" s="145"/>
      <c r="D204" s="145"/>
      <c r="E204" s="146"/>
      <c r="F204" s="151"/>
    </row>
    <row r="205" spans="1:6" s="154" customFormat="1" hidden="1" x14ac:dyDescent="0.25">
      <c r="A205" s="150"/>
      <c r="B205" s="151"/>
      <c r="C205" s="145"/>
      <c r="D205" s="145"/>
      <c r="E205" s="146"/>
      <c r="F205" s="151"/>
    </row>
    <row r="206" spans="1:6" s="154" customFormat="1" hidden="1" x14ac:dyDescent="0.25">
      <c r="A206" s="150"/>
      <c r="B206" s="151"/>
      <c r="C206" s="145"/>
      <c r="D206" s="145"/>
      <c r="E206" s="146"/>
      <c r="F206" s="151"/>
    </row>
    <row r="207" spans="1:6" s="154" customFormat="1" hidden="1" x14ac:dyDescent="0.25">
      <c r="A207" s="150"/>
      <c r="B207" s="151"/>
      <c r="C207" s="145"/>
      <c r="D207" s="145"/>
      <c r="E207" s="146"/>
      <c r="F207" s="151"/>
    </row>
    <row r="208" spans="1:6" s="154" customFormat="1" hidden="1" x14ac:dyDescent="0.25">
      <c r="A208" s="150"/>
      <c r="B208" s="151"/>
      <c r="C208" s="145"/>
      <c r="D208" s="145"/>
      <c r="E208" s="146"/>
      <c r="F208" s="151"/>
    </row>
    <row r="209" spans="1:6" s="154" customFormat="1" hidden="1" x14ac:dyDescent="0.25">
      <c r="A209" s="150"/>
      <c r="B209" s="151"/>
      <c r="C209" s="145"/>
      <c r="D209" s="145"/>
      <c r="E209" s="146"/>
      <c r="F209" s="153"/>
    </row>
    <row r="210" spans="1:6" s="154" customFormat="1" hidden="1" x14ac:dyDescent="0.25">
      <c r="A210" s="150"/>
      <c r="B210" s="151"/>
      <c r="C210" s="145"/>
      <c r="D210" s="145"/>
      <c r="E210" s="146"/>
      <c r="F210" s="153"/>
    </row>
    <row r="211" spans="1:6" s="154" customFormat="1" hidden="1" x14ac:dyDescent="0.25">
      <c r="A211" s="150"/>
      <c r="B211" s="151"/>
      <c r="C211" s="145"/>
      <c r="D211" s="145"/>
      <c r="E211" s="146"/>
      <c r="F211" s="153"/>
    </row>
    <row r="212" spans="1:6" s="154" customFormat="1" hidden="1" x14ac:dyDescent="0.25">
      <c r="A212" s="150"/>
      <c r="B212" s="151"/>
      <c r="C212" s="145"/>
      <c r="D212" s="145"/>
      <c r="E212" s="146"/>
      <c r="F212" s="153"/>
    </row>
    <row r="213" spans="1:6" s="154" customFormat="1" hidden="1" x14ac:dyDescent="0.25">
      <c r="A213" s="150"/>
      <c r="B213" s="151"/>
      <c r="C213" s="145"/>
      <c r="D213" s="145"/>
      <c r="E213" s="146"/>
      <c r="F213" s="153"/>
    </row>
    <row r="214" spans="1:6" s="154" customFormat="1" hidden="1" x14ac:dyDescent="0.25">
      <c r="A214" s="150"/>
      <c r="B214" s="151"/>
      <c r="C214" s="145"/>
      <c r="D214" s="145"/>
      <c r="E214" s="146"/>
      <c r="F214" s="153"/>
    </row>
    <row r="215" spans="1:6" s="154" customFormat="1" hidden="1" x14ac:dyDescent="0.25">
      <c r="A215" s="150"/>
      <c r="B215" s="151"/>
      <c r="C215" s="145"/>
      <c r="D215" s="145"/>
      <c r="E215" s="146"/>
      <c r="F215" s="153"/>
    </row>
    <row r="216" spans="1:6" s="154" customFormat="1" hidden="1" x14ac:dyDescent="0.25">
      <c r="A216" s="150"/>
      <c r="B216" s="151"/>
      <c r="C216" s="145"/>
      <c r="D216" s="145"/>
      <c r="E216" s="146"/>
      <c r="F216" s="153"/>
    </row>
    <row r="217" spans="1:6" s="154" customFormat="1" hidden="1" x14ac:dyDescent="0.25">
      <c r="A217" s="150"/>
      <c r="B217" s="151"/>
      <c r="C217" s="145"/>
      <c r="D217" s="145"/>
      <c r="E217" s="146"/>
      <c r="F217" s="153"/>
    </row>
    <row r="218" spans="1:6" s="154" customFormat="1" hidden="1" x14ac:dyDescent="0.25">
      <c r="A218" s="150"/>
      <c r="B218" s="151"/>
      <c r="C218" s="145"/>
      <c r="D218" s="145"/>
      <c r="E218" s="146"/>
      <c r="F218" s="153"/>
    </row>
    <row r="219" spans="1:6" s="154" customFormat="1" hidden="1" x14ac:dyDescent="0.25">
      <c r="A219" s="150"/>
      <c r="B219" s="151"/>
      <c r="C219" s="145"/>
      <c r="D219" s="145"/>
      <c r="E219" s="146"/>
      <c r="F219" s="153"/>
    </row>
    <row r="220" spans="1:6" s="154" customFormat="1" hidden="1" x14ac:dyDescent="0.25">
      <c r="A220" s="150"/>
      <c r="B220" s="151"/>
      <c r="C220" s="145"/>
      <c r="D220" s="145"/>
      <c r="E220" s="146"/>
      <c r="F220" s="153"/>
    </row>
    <row r="221" spans="1:6" s="154" customFormat="1" hidden="1" x14ac:dyDescent="0.25">
      <c r="A221" s="150"/>
      <c r="B221" s="151"/>
      <c r="C221" s="145"/>
      <c r="D221" s="145"/>
      <c r="E221" s="146"/>
      <c r="F221" s="153"/>
    </row>
    <row r="222" spans="1:6" s="154" customFormat="1" hidden="1" x14ac:dyDescent="0.25">
      <c r="A222" s="150"/>
      <c r="B222" s="151"/>
      <c r="C222" s="145"/>
      <c r="D222" s="145"/>
      <c r="E222" s="146"/>
      <c r="F222" s="153"/>
    </row>
    <row r="223" spans="1:6" s="154" customFormat="1" hidden="1" x14ac:dyDescent="0.25">
      <c r="A223" s="150"/>
      <c r="B223" s="151"/>
      <c r="C223" s="145"/>
      <c r="D223" s="145"/>
      <c r="E223" s="146"/>
      <c r="F223" s="153"/>
    </row>
    <row r="224" spans="1:6" s="154" customFormat="1" hidden="1" x14ac:dyDescent="0.25">
      <c r="A224" s="150"/>
      <c r="B224" s="151"/>
      <c r="C224" s="145"/>
      <c r="D224" s="145"/>
      <c r="E224" s="146"/>
      <c r="F224" s="153"/>
    </row>
    <row r="225" spans="1:6" s="154" customFormat="1" hidden="1" x14ac:dyDescent="0.25">
      <c r="A225" s="150"/>
      <c r="B225" s="151"/>
      <c r="C225" s="145"/>
      <c r="D225" s="145"/>
      <c r="E225" s="146"/>
      <c r="F225" s="153"/>
    </row>
    <row r="226" spans="1:6" s="154" customFormat="1" hidden="1" x14ac:dyDescent="0.25">
      <c r="A226" s="150"/>
      <c r="B226" s="151"/>
      <c r="C226" s="145"/>
      <c r="D226" s="145"/>
      <c r="E226" s="146"/>
      <c r="F226" s="153"/>
    </row>
    <row r="227" spans="1:6" s="154" customFormat="1" hidden="1" x14ac:dyDescent="0.25">
      <c r="A227" s="150"/>
      <c r="B227" s="151"/>
      <c r="C227" s="145"/>
      <c r="D227" s="145"/>
      <c r="E227" s="146"/>
      <c r="F227" s="153"/>
    </row>
    <row r="228" spans="1:6" s="154" customFormat="1" hidden="1" x14ac:dyDescent="0.25">
      <c r="A228" s="150"/>
      <c r="B228" s="151"/>
      <c r="C228" s="145"/>
      <c r="D228" s="145"/>
      <c r="E228" s="146"/>
      <c r="F228" s="153"/>
    </row>
    <row r="229" spans="1:6" s="154" customFormat="1" hidden="1" x14ac:dyDescent="0.25">
      <c r="A229" s="150"/>
      <c r="B229" s="151"/>
      <c r="C229" s="145"/>
      <c r="D229" s="145"/>
      <c r="E229" s="146"/>
      <c r="F229" s="153"/>
    </row>
    <row r="230" spans="1:6" s="154" customFormat="1" hidden="1" x14ac:dyDescent="0.25">
      <c r="A230" s="166"/>
      <c r="B230" s="151"/>
      <c r="C230" s="145"/>
      <c r="D230" s="145"/>
      <c r="E230" s="146"/>
      <c r="F230" s="153"/>
    </row>
    <row r="231" spans="1:6" s="154" customFormat="1" hidden="1" x14ac:dyDescent="0.25">
      <c r="A231" s="169"/>
      <c r="B231" s="151"/>
      <c r="C231" s="145"/>
      <c r="D231" s="145"/>
      <c r="E231" s="146"/>
      <c r="F231" s="153"/>
    </row>
    <row r="232" spans="1:6" s="154" customFormat="1" hidden="1" x14ac:dyDescent="0.25">
      <c r="A232" s="156"/>
      <c r="B232" s="151"/>
      <c r="C232" s="145"/>
      <c r="D232" s="145"/>
      <c r="E232" s="146"/>
      <c r="F232" s="153"/>
    </row>
    <row r="233" spans="1:6" s="154" customFormat="1" hidden="1" x14ac:dyDescent="0.25">
      <c r="A233" s="156"/>
      <c r="B233" s="151"/>
      <c r="C233" s="145"/>
      <c r="D233" s="145"/>
      <c r="E233" s="146"/>
      <c r="F233" s="153"/>
    </row>
    <row r="234" spans="1:6" s="154" customFormat="1" hidden="1" x14ac:dyDescent="0.25">
      <c r="A234" s="156"/>
      <c r="B234" s="151"/>
      <c r="C234" s="145"/>
      <c r="D234" s="145"/>
      <c r="E234" s="146"/>
      <c r="F234" s="153"/>
    </row>
    <row r="235" spans="1:6" s="154" customFormat="1" ht="16.5" hidden="1" customHeight="1" x14ac:dyDescent="0.25">
      <c r="A235" s="156"/>
      <c r="B235" s="151"/>
      <c r="C235" s="145"/>
      <c r="D235" s="145"/>
      <c r="E235" s="146"/>
      <c r="F235" s="153"/>
    </row>
    <row r="236" spans="1:6" s="154" customFormat="1" hidden="1" x14ac:dyDescent="0.25">
      <c r="A236" s="156"/>
      <c r="B236" s="151"/>
      <c r="C236" s="145"/>
      <c r="D236" s="145"/>
      <c r="E236" s="146"/>
      <c r="F236" s="153"/>
    </row>
    <row r="237" spans="1:6" s="154" customFormat="1" hidden="1" x14ac:dyDescent="0.25">
      <c r="A237" s="156"/>
      <c r="B237" s="151"/>
      <c r="C237" s="145"/>
      <c r="D237" s="145"/>
      <c r="E237" s="146"/>
      <c r="F237" s="153"/>
    </row>
    <row r="238" spans="1:6" s="154" customFormat="1" hidden="1" x14ac:dyDescent="0.25">
      <c r="A238" s="156"/>
      <c r="B238" s="151"/>
      <c r="C238" s="145"/>
      <c r="D238" s="145"/>
      <c r="E238" s="146"/>
      <c r="F238" s="153"/>
    </row>
    <row r="239" spans="1:6" s="167" customFormat="1" hidden="1" x14ac:dyDescent="0.25">
      <c r="A239" s="156"/>
      <c r="B239" s="151"/>
      <c r="C239" s="145"/>
      <c r="D239" s="145"/>
      <c r="E239" s="146"/>
      <c r="F239" s="153"/>
    </row>
    <row r="240" spans="1:6" s="154" customFormat="1" hidden="1" x14ac:dyDescent="0.25">
      <c r="A240" s="156"/>
      <c r="B240" s="151"/>
      <c r="C240" s="145"/>
      <c r="D240" s="145"/>
      <c r="E240" s="146"/>
      <c r="F240" s="153"/>
    </row>
    <row r="241" spans="1:6" s="167" customFormat="1" hidden="1" x14ac:dyDescent="0.25">
      <c r="A241" s="156"/>
      <c r="B241" s="151"/>
      <c r="C241" s="145"/>
      <c r="D241" s="145"/>
      <c r="E241" s="146"/>
      <c r="F241" s="153"/>
    </row>
    <row r="242" spans="1:6" s="154" customFormat="1" hidden="1" x14ac:dyDescent="0.25">
      <c r="A242" s="156"/>
      <c r="B242" s="151"/>
      <c r="C242" s="145"/>
      <c r="D242" s="145"/>
      <c r="E242" s="146"/>
      <c r="F242" s="153"/>
    </row>
    <row r="243" spans="1:6" s="154" customFormat="1" hidden="1" x14ac:dyDescent="0.25">
      <c r="A243" s="156"/>
      <c r="B243" s="151"/>
      <c r="C243" s="145"/>
      <c r="D243" s="145"/>
      <c r="E243" s="146"/>
      <c r="F243" s="153"/>
    </row>
    <row r="244" spans="1:6" s="154" customFormat="1" hidden="1" x14ac:dyDescent="0.25">
      <c r="A244" s="156"/>
      <c r="B244" s="151"/>
      <c r="C244" s="145"/>
      <c r="D244" s="145"/>
      <c r="E244" s="146"/>
      <c r="F244" s="153"/>
    </row>
    <row r="245" spans="1:6" s="167" customFormat="1" hidden="1" x14ac:dyDescent="0.25">
      <c r="A245" s="156"/>
      <c r="B245" s="151"/>
      <c r="C245" s="145"/>
      <c r="D245" s="145"/>
      <c r="E245" s="146"/>
      <c r="F245" s="153"/>
    </row>
    <row r="246" spans="1:6" s="154" customFormat="1" hidden="1" x14ac:dyDescent="0.25">
      <c r="A246" s="156"/>
      <c r="B246" s="151"/>
      <c r="C246" s="145"/>
      <c r="D246" s="145"/>
      <c r="E246" s="146"/>
      <c r="F246" s="153"/>
    </row>
    <row r="247" spans="1:6" s="154" customFormat="1" hidden="1" x14ac:dyDescent="0.25">
      <c r="A247" s="156"/>
      <c r="B247" s="151"/>
      <c r="C247" s="145"/>
      <c r="D247" s="145"/>
      <c r="E247" s="146"/>
      <c r="F247" s="153"/>
    </row>
    <row r="248" spans="1:6" s="154" customFormat="1" hidden="1" x14ac:dyDescent="0.25">
      <c r="A248" s="156"/>
      <c r="B248" s="151"/>
      <c r="C248" s="145"/>
      <c r="D248" s="145"/>
      <c r="E248" s="146"/>
      <c r="F248" s="153"/>
    </row>
    <row r="249" spans="1:6" s="167" customFormat="1" hidden="1" x14ac:dyDescent="0.25">
      <c r="A249" s="156"/>
      <c r="B249" s="151"/>
      <c r="C249" s="145"/>
      <c r="D249" s="145"/>
      <c r="E249" s="146"/>
      <c r="F249" s="153"/>
    </row>
    <row r="250" spans="1:6" s="154" customFormat="1" hidden="1" x14ac:dyDescent="0.25">
      <c r="A250" s="156"/>
      <c r="B250" s="151"/>
      <c r="C250" s="145"/>
      <c r="D250" s="145"/>
      <c r="E250" s="146"/>
      <c r="F250" s="153"/>
    </row>
    <row r="251" spans="1:6" s="154" customFormat="1" hidden="1" x14ac:dyDescent="0.25">
      <c r="A251" s="156"/>
      <c r="B251" s="151"/>
      <c r="C251" s="145"/>
      <c r="D251" s="145"/>
      <c r="E251" s="146"/>
      <c r="F251" s="153"/>
    </row>
    <row r="252" spans="1:6" s="154" customFormat="1" hidden="1" x14ac:dyDescent="0.25">
      <c r="A252" s="156"/>
      <c r="B252" s="151"/>
      <c r="C252" s="145"/>
      <c r="D252" s="145"/>
      <c r="E252" s="146"/>
      <c r="F252" s="153"/>
    </row>
    <row r="253" spans="1:6" s="154" customFormat="1" hidden="1" x14ac:dyDescent="0.25">
      <c r="A253" s="156"/>
      <c r="B253" s="151"/>
      <c r="C253" s="145"/>
      <c r="D253" s="145"/>
      <c r="E253" s="146"/>
      <c r="F253" s="153"/>
    </row>
    <row r="254" spans="1:6" s="167" customFormat="1" hidden="1" x14ac:dyDescent="0.25">
      <c r="A254" s="156"/>
      <c r="B254" s="151"/>
      <c r="C254" s="145"/>
      <c r="D254" s="145"/>
      <c r="E254" s="146"/>
      <c r="F254" s="153"/>
    </row>
    <row r="255" spans="1:6" s="154" customFormat="1" hidden="1" x14ac:dyDescent="0.25">
      <c r="A255" s="156"/>
      <c r="B255" s="151"/>
      <c r="C255" s="145"/>
      <c r="D255" s="145"/>
      <c r="E255" s="146"/>
      <c r="F255" s="153"/>
    </row>
    <row r="256" spans="1:6" s="154" customFormat="1" hidden="1" x14ac:dyDescent="0.25">
      <c r="A256" s="156"/>
      <c r="B256" s="151"/>
      <c r="C256" s="145"/>
      <c r="D256" s="145"/>
      <c r="E256" s="146"/>
      <c r="F256" s="153"/>
    </row>
    <row r="257" spans="1:6" s="154" customFormat="1" hidden="1" x14ac:dyDescent="0.25">
      <c r="A257" s="156"/>
      <c r="B257" s="151"/>
      <c r="C257" s="145"/>
      <c r="D257" s="145"/>
      <c r="E257" s="146"/>
      <c r="F257" s="153"/>
    </row>
    <row r="258" spans="1:6" s="154" customFormat="1" hidden="1" x14ac:dyDescent="0.25">
      <c r="A258" s="156"/>
      <c r="B258" s="151"/>
      <c r="C258" s="145"/>
      <c r="D258" s="145"/>
      <c r="E258" s="146"/>
      <c r="F258" s="153"/>
    </row>
    <row r="259" spans="1:6" s="154" customFormat="1" hidden="1" x14ac:dyDescent="0.25">
      <c r="A259" s="156"/>
      <c r="B259" s="151"/>
      <c r="C259" s="168"/>
      <c r="D259" s="145"/>
      <c r="E259" s="146"/>
      <c r="F259" s="153"/>
    </row>
    <row r="260" spans="1:6" s="154" customFormat="1" hidden="1" x14ac:dyDescent="0.25">
      <c r="A260" s="156"/>
      <c r="B260" s="151"/>
      <c r="C260" s="145"/>
      <c r="D260" s="145"/>
      <c r="E260" s="146"/>
      <c r="F260" s="153"/>
    </row>
    <row r="261" spans="1:6" ht="19.5" customHeight="1" x14ac:dyDescent="0.25">
      <c r="A261" s="118" t="s">
        <v>155</v>
      </c>
      <c r="B261" s="177">
        <f>SUM(B20:B260)</f>
        <v>11510.550000000005</v>
      </c>
      <c r="C261" s="119" t="str">
        <f>IF(SUBTOTAL(3,B20:B260)=SUBTOTAL(103,B20:B260),'Summary and sign-off'!$A$47,'Summary and sign-off'!$A$48)</f>
        <v>Check - there are no hidden rows with data</v>
      </c>
      <c r="D261" s="202" t="str">
        <f>IF('Summary and sign-off'!F55='Summary and sign-off'!F53,'Summary and sign-off'!A50,'Summary and sign-off'!A49)</f>
        <v>Not all lines have an entry for "Cost in NZ$" and "Type of expense"</v>
      </c>
      <c r="E261" s="202"/>
      <c r="F261" s="48"/>
    </row>
    <row r="262" spans="1:6" ht="10.5" customHeight="1" x14ac:dyDescent="0.3">
      <c r="A262" s="29"/>
      <c r="B262" s="178"/>
      <c r="C262" s="29"/>
      <c r="D262" s="29"/>
      <c r="E262" s="29"/>
      <c r="F262" s="29"/>
    </row>
    <row r="263" spans="1:6" ht="24.75" customHeight="1" x14ac:dyDescent="0.25">
      <c r="A263" s="203" t="s">
        <v>44</v>
      </c>
      <c r="B263" s="203"/>
      <c r="C263" s="203"/>
      <c r="D263" s="203"/>
      <c r="E263" s="203"/>
      <c r="F263" s="48"/>
    </row>
    <row r="264" spans="1:6" ht="27" customHeight="1" x14ac:dyDescent="0.25">
      <c r="A264" s="37" t="s">
        <v>49</v>
      </c>
      <c r="B264" s="176" t="s">
        <v>31</v>
      </c>
      <c r="C264" s="37" t="s">
        <v>147</v>
      </c>
      <c r="D264" s="37" t="s">
        <v>88</v>
      </c>
      <c r="E264" s="37" t="s">
        <v>76</v>
      </c>
      <c r="F264" s="51"/>
    </row>
    <row r="265" spans="1:6" s="89" customFormat="1" x14ac:dyDescent="0.25">
      <c r="A265" s="156">
        <v>44029</v>
      </c>
      <c r="B265" s="154">
        <v>54.26</v>
      </c>
      <c r="C265" s="145" t="s">
        <v>202</v>
      </c>
      <c r="D265" s="145" t="s">
        <v>182</v>
      </c>
      <c r="E265" s="146" t="s">
        <v>174</v>
      </c>
      <c r="F265" s="151"/>
    </row>
    <row r="266" spans="1:6" s="89" customFormat="1" x14ac:dyDescent="0.25">
      <c r="A266" s="156">
        <v>44049</v>
      </c>
      <c r="B266" s="180">
        <v>14.87</v>
      </c>
      <c r="C266" s="145" t="s">
        <v>201</v>
      </c>
      <c r="D266" s="145" t="s">
        <v>198</v>
      </c>
      <c r="E266" s="146" t="s">
        <v>174</v>
      </c>
      <c r="F266" s="154"/>
    </row>
    <row r="267" spans="1:6" s="89" customFormat="1" x14ac:dyDescent="0.25">
      <c r="A267" s="156">
        <v>44053</v>
      </c>
      <c r="B267" s="180">
        <v>10.02</v>
      </c>
      <c r="C267" s="145" t="s">
        <v>248</v>
      </c>
      <c r="D267" s="145" t="s">
        <v>197</v>
      </c>
      <c r="E267" s="146" t="s">
        <v>174</v>
      </c>
    </row>
    <row r="268" spans="1:6" s="89" customFormat="1" x14ac:dyDescent="0.25">
      <c r="A268" s="156">
        <v>44091</v>
      </c>
      <c r="B268" s="180">
        <v>11.83</v>
      </c>
      <c r="C268" s="145" t="s">
        <v>200</v>
      </c>
      <c r="D268" s="145" t="s">
        <v>197</v>
      </c>
      <c r="E268" s="146" t="s">
        <v>174</v>
      </c>
      <c r="F268" s="151"/>
    </row>
    <row r="269" spans="1:6" s="154" customFormat="1" x14ac:dyDescent="0.25">
      <c r="A269" s="156">
        <v>44152</v>
      </c>
      <c r="B269" s="180">
        <f>22.7+49.93</f>
        <v>72.63</v>
      </c>
      <c r="C269" s="145" t="s">
        <v>247</v>
      </c>
      <c r="D269" s="145" t="s">
        <v>197</v>
      </c>
      <c r="E269" s="146" t="s">
        <v>174</v>
      </c>
      <c r="F269" s="151"/>
    </row>
    <row r="270" spans="1:6" s="154" customFormat="1" x14ac:dyDescent="0.25">
      <c r="A270" s="156">
        <v>44161</v>
      </c>
      <c r="B270" s="180">
        <v>9.81</v>
      </c>
      <c r="C270" s="145" t="s">
        <v>231</v>
      </c>
      <c r="D270" s="145" t="s">
        <v>197</v>
      </c>
      <c r="E270" s="146" t="s">
        <v>174</v>
      </c>
      <c r="F270" s="151"/>
    </row>
    <row r="271" spans="1:6" s="154" customFormat="1" x14ac:dyDescent="0.25">
      <c r="A271" s="156">
        <v>44161</v>
      </c>
      <c r="B271" s="180">
        <v>45.51</v>
      </c>
      <c r="C271" s="145" t="s">
        <v>226</v>
      </c>
      <c r="D271" s="145" t="s">
        <v>182</v>
      </c>
      <c r="E271" s="146" t="s">
        <v>174</v>
      </c>
      <c r="F271" s="151"/>
    </row>
    <row r="272" spans="1:6" s="154" customFormat="1" x14ac:dyDescent="0.25">
      <c r="A272" s="156">
        <v>44167</v>
      </c>
      <c r="B272" s="180">
        <v>43.48</v>
      </c>
      <c r="C272" s="145" t="s">
        <v>232</v>
      </c>
      <c r="D272" s="145" t="s">
        <v>197</v>
      </c>
      <c r="E272" s="146" t="s">
        <v>174</v>
      </c>
      <c r="F272" s="151"/>
    </row>
    <row r="273" spans="1:6" s="154" customFormat="1" x14ac:dyDescent="0.25">
      <c r="A273" s="152"/>
      <c r="B273" s="151"/>
      <c r="C273" s="145"/>
      <c r="D273" s="145"/>
      <c r="E273" s="146"/>
      <c r="F273" s="153"/>
    </row>
    <row r="274" spans="1:6" ht="19.5" customHeight="1" x14ac:dyDescent="0.25">
      <c r="A274" s="118" t="s">
        <v>152</v>
      </c>
      <c r="B274" s="177">
        <f>SUM(B265:B273)</f>
        <v>262.40999999999997</v>
      </c>
      <c r="C274" s="119" t="str">
        <f>IF(SUBTOTAL(3,B265:B273)=SUBTOTAL(103,B265:B273),'Summary and sign-off'!$A$47,'Summary and sign-off'!$A$48)</f>
        <v>Check - there are no hidden rows with data</v>
      </c>
      <c r="D274" s="202" t="str">
        <f>IF('Summary and sign-off'!F56='Summary and sign-off'!F53,'Summary and sign-off'!A50,'Summary and sign-off'!A49)</f>
        <v>Check - each entry provides sufficient information</v>
      </c>
      <c r="E274" s="202"/>
      <c r="F274" s="48"/>
    </row>
    <row r="275" spans="1:6" ht="10.5" customHeight="1" x14ac:dyDescent="0.3">
      <c r="A275" s="29"/>
      <c r="B275" s="181"/>
      <c r="C275" s="24"/>
      <c r="D275" s="29"/>
      <c r="E275" s="29"/>
      <c r="F275" s="29"/>
    </row>
    <row r="276" spans="1:6" ht="34.5" customHeight="1" x14ac:dyDescent="0.25">
      <c r="A276" s="52" t="s">
        <v>1</v>
      </c>
      <c r="B276" s="182">
        <f>B14+B261+B274</f>
        <v>11772.960000000005</v>
      </c>
      <c r="C276" s="53"/>
      <c r="D276" s="53"/>
      <c r="E276" s="53"/>
      <c r="F276" s="28"/>
    </row>
    <row r="277" spans="1:6" ht="13" x14ac:dyDescent="0.3">
      <c r="A277" s="29"/>
      <c r="B277" s="178"/>
      <c r="C277" s="29"/>
      <c r="D277" s="29"/>
      <c r="E277" s="29"/>
      <c r="F277" s="29"/>
    </row>
    <row r="278" spans="1:6" ht="13" x14ac:dyDescent="0.3">
      <c r="A278" s="54" t="s">
        <v>8</v>
      </c>
      <c r="B278" s="183"/>
      <c r="C278" s="28"/>
      <c r="D278" s="28"/>
      <c r="E278" s="28"/>
      <c r="F278" s="29"/>
    </row>
    <row r="279" spans="1:6" ht="12.65" customHeight="1" x14ac:dyDescent="0.25">
      <c r="A279" s="25" t="s">
        <v>50</v>
      </c>
      <c r="B279" s="184"/>
      <c r="C279" s="55"/>
      <c r="D279" s="34"/>
      <c r="E279" s="34"/>
      <c r="F279" s="29"/>
    </row>
    <row r="280" spans="1:6" ht="13" customHeight="1" x14ac:dyDescent="0.25">
      <c r="A280" s="33" t="s">
        <v>156</v>
      </c>
      <c r="B280" s="181"/>
      <c r="C280" s="34"/>
      <c r="D280" s="29"/>
      <c r="E280" s="34"/>
      <c r="F280" s="29"/>
    </row>
    <row r="281" spans="1:6" x14ac:dyDescent="0.25">
      <c r="A281" s="33" t="s">
        <v>149</v>
      </c>
      <c r="B281" s="185"/>
      <c r="C281" s="34"/>
      <c r="D281" s="34"/>
      <c r="E281" s="56"/>
      <c r="F281" s="48"/>
    </row>
    <row r="282" spans="1:6" ht="13" x14ac:dyDescent="0.3">
      <c r="A282" s="25" t="s">
        <v>157</v>
      </c>
      <c r="B282" s="183"/>
      <c r="C282" s="28"/>
      <c r="D282" s="28"/>
      <c r="E282" s="28"/>
      <c r="F282" s="29"/>
    </row>
    <row r="283" spans="1:6" ht="13" customHeight="1" x14ac:dyDescent="0.25">
      <c r="A283" s="33" t="s">
        <v>148</v>
      </c>
      <c r="B283" s="181"/>
      <c r="C283" s="34"/>
      <c r="D283" s="29"/>
      <c r="E283" s="34"/>
      <c r="F283" s="29"/>
    </row>
    <row r="284" spans="1:6" x14ac:dyDescent="0.25">
      <c r="A284" s="33" t="s">
        <v>153</v>
      </c>
      <c r="B284" s="185"/>
      <c r="C284" s="34"/>
      <c r="D284" s="34"/>
      <c r="E284" s="56"/>
      <c r="F284" s="48"/>
    </row>
    <row r="285" spans="1:6" x14ac:dyDescent="0.25">
      <c r="A285" s="38" t="s">
        <v>165</v>
      </c>
      <c r="B285" s="186"/>
      <c r="C285" s="38"/>
      <c r="D285" s="38"/>
      <c r="E285" s="56"/>
      <c r="F285" s="48"/>
    </row>
    <row r="286" spans="1:6" x14ac:dyDescent="0.25">
      <c r="A286" s="42"/>
      <c r="B286" s="181"/>
      <c r="C286" s="29"/>
      <c r="D286" s="29"/>
      <c r="E286" s="48"/>
      <c r="F286" s="48"/>
    </row>
    <row r="287" spans="1:6" x14ac:dyDescent="0.25">
      <c r="A287" s="42"/>
      <c r="B287" s="181"/>
      <c r="C287" s="29"/>
      <c r="D287" s="29"/>
      <c r="E287" s="48"/>
      <c r="F287" s="48"/>
    </row>
    <row r="292" spans="1:6" ht="12.75" customHeight="1" x14ac:dyDescent="0.25"/>
    <row r="295" spans="1:6" x14ac:dyDescent="0.25">
      <c r="A295" s="57"/>
      <c r="B295" s="188"/>
      <c r="C295" s="48"/>
      <c r="D295" s="48"/>
      <c r="E295" s="48"/>
      <c r="F295" s="48"/>
    </row>
    <row r="296" spans="1:6" x14ac:dyDescent="0.25">
      <c r="A296" s="57"/>
      <c r="B296" s="188"/>
      <c r="C296" s="48"/>
      <c r="D296" s="48"/>
      <c r="E296" s="48"/>
      <c r="F296" s="48"/>
    </row>
    <row r="297" spans="1:6" x14ac:dyDescent="0.25">
      <c r="A297" s="57"/>
      <c r="B297" s="188"/>
      <c r="C297" s="48"/>
      <c r="D297" s="48"/>
      <c r="E297" s="48"/>
      <c r="F297" s="48"/>
    </row>
    <row r="298" spans="1:6" x14ac:dyDescent="0.25">
      <c r="A298" s="57"/>
      <c r="B298" s="188"/>
      <c r="C298" s="48"/>
      <c r="D298" s="48"/>
      <c r="E298" s="48"/>
      <c r="F298" s="48"/>
    </row>
    <row r="299" spans="1:6" x14ac:dyDescent="0.25">
      <c r="A299" s="57"/>
      <c r="B299" s="188"/>
      <c r="C299" s="48"/>
      <c r="D299" s="48"/>
      <c r="E299" s="48"/>
      <c r="F299" s="48"/>
    </row>
  </sheetData>
  <sheetProtection sheet="1" formatCells="0" formatRows="0" insertColumns="0" insertRows="0" deleteRows="0"/>
  <mergeCells count="15">
    <mergeCell ref="B7:E7"/>
    <mergeCell ref="B5:E5"/>
    <mergeCell ref="D274:E274"/>
    <mergeCell ref="A1:E1"/>
    <mergeCell ref="A16:E16"/>
    <mergeCell ref="A263:E263"/>
    <mergeCell ref="B2:E2"/>
    <mergeCell ref="B3:E3"/>
    <mergeCell ref="B4:E4"/>
    <mergeCell ref="A8:E8"/>
    <mergeCell ref="A9:E9"/>
    <mergeCell ref="B6:E6"/>
    <mergeCell ref="D14:E14"/>
    <mergeCell ref="D261:E261"/>
    <mergeCell ref="A10:E10"/>
  </mergeCells>
  <phoneticPr fontId="36" type="noConversion"/>
  <dataValidations xWindow="114" yWindow="676"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A104:A260 A265:A273 A20:A10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64 A17:A19 A11" xr:uid="{00000000-0002-0000-0300-000001000000}"/>
  </dataValidations>
  <pageMargins left="0.25" right="0.25" top="0.75" bottom="0.75" header="0.3" footer="0.3"/>
  <pageSetup paperSize="9" scale="7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14" yWindow="67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F61:F62 F67 F46 F43 B12:B13 F23:F25 F53:F55 F100:F101 B26:B28 F29:F31 B32:B34 F35:F36 B37:B39 B43:B45 B47:B50 B56:B60 B63:B66 B68:B71 F72:F86 B87:B99 B104:B260 B273 F265:F272 B20:B22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52"/>
  <sheetViews>
    <sheetView topLeftCell="A7" zoomScaleNormal="100" workbookViewId="0">
      <selection activeCell="C17" sqref="C17"/>
    </sheetView>
  </sheetViews>
  <sheetFormatPr defaultColWidth="0" defaultRowHeight="12.5" zeroHeight="1" x14ac:dyDescent="0.25"/>
  <cols>
    <col min="1" max="1" width="35.7265625" style="17" customWidth="1"/>
    <col min="2" max="2" width="14.26953125" style="17" customWidth="1"/>
    <col min="3" max="3" width="71.453125" style="17" customWidth="1"/>
    <col min="4" max="4" width="50" style="17" customWidth="1"/>
    <col min="5" max="5" width="21.453125" style="17" customWidth="1"/>
    <col min="6" max="6" width="39.26953125" style="17" customWidth="1"/>
    <col min="7" max="10" width="9.1796875" style="17" hidden="1" customWidth="1"/>
    <col min="11" max="13" width="0" style="17" hidden="1" customWidth="1"/>
    <col min="14" max="16384" width="0" style="17" hidden="1"/>
  </cols>
  <sheetData>
    <row r="1" spans="1:6" ht="26.25" customHeight="1" x14ac:dyDescent="0.25">
      <c r="A1" s="198" t="s">
        <v>6</v>
      </c>
      <c r="B1" s="198"/>
      <c r="C1" s="198"/>
      <c r="D1" s="198"/>
      <c r="E1" s="198"/>
      <c r="F1" s="40"/>
    </row>
    <row r="2" spans="1:6" ht="21" customHeight="1" x14ac:dyDescent="0.25">
      <c r="A2" s="4" t="s">
        <v>2</v>
      </c>
      <c r="B2" s="201" t="str">
        <f>'Summary and sign-off'!B2:F2</f>
        <v>Sport NZ</v>
      </c>
      <c r="C2" s="201"/>
      <c r="D2" s="201"/>
      <c r="E2" s="201"/>
      <c r="F2" s="40"/>
    </row>
    <row r="3" spans="1:6" ht="21" customHeight="1" x14ac:dyDescent="0.25">
      <c r="A3" s="4" t="s">
        <v>3</v>
      </c>
      <c r="B3" s="201" t="str">
        <f>'Summary and sign-off'!B3:F3</f>
        <v>Peter Miskimmin</v>
      </c>
      <c r="C3" s="201"/>
      <c r="D3" s="201"/>
      <c r="E3" s="201"/>
      <c r="F3" s="40"/>
    </row>
    <row r="4" spans="1:6" ht="21" customHeight="1" x14ac:dyDescent="0.25">
      <c r="A4" s="4" t="s">
        <v>77</v>
      </c>
      <c r="B4" s="201">
        <f>'Summary and sign-off'!B4:F4</f>
        <v>44013</v>
      </c>
      <c r="C4" s="201"/>
      <c r="D4" s="201"/>
      <c r="E4" s="201"/>
      <c r="F4" s="40"/>
    </row>
    <row r="5" spans="1:6" ht="21" customHeight="1" x14ac:dyDescent="0.25">
      <c r="A5" s="4" t="s">
        <v>78</v>
      </c>
      <c r="B5" s="201">
        <f>'Summary and sign-off'!B5:F5</f>
        <v>44176</v>
      </c>
      <c r="C5" s="201"/>
      <c r="D5" s="201"/>
      <c r="E5" s="201"/>
      <c r="F5" s="40"/>
    </row>
    <row r="6" spans="1:6" ht="21" customHeight="1" x14ac:dyDescent="0.25">
      <c r="A6" s="4" t="s">
        <v>29</v>
      </c>
      <c r="B6" s="196"/>
      <c r="C6" s="196"/>
      <c r="D6" s="196"/>
      <c r="E6" s="196"/>
      <c r="F6" s="40"/>
    </row>
    <row r="7" spans="1:6" ht="21" customHeight="1" x14ac:dyDescent="0.25">
      <c r="A7" s="4" t="s">
        <v>104</v>
      </c>
      <c r="B7" s="196"/>
      <c r="C7" s="196"/>
      <c r="D7" s="196"/>
      <c r="E7" s="196"/>
      <c r="F7" s="40"/>
    </row>
    <row r="8" spans="1:6" ht="35.25" customHeight="1" x14ac:dyDescent="0.35">
      <c r="A8" s="211" t="s">
        <v>158</v>
      </c>
      <c r="B8" s="211"/>
      <c r="C8" s="212"/>
      <c r="D8" s="212"/>
      <c r="E8" s="212"/>
      <c r="F8" s="44"/>
    </row>
    <row r="9" spans="1:6" ht="35.25" customHeight="1" x14ac:dyDescent="0.35">
      <c r="A9" s="209" t="s">
        <v>135</v>
      </c>
      <c r="B9" s="210"/>
      <c r="C9" s="210"/>
      <c r="D9" s="210"/>
      <c r="E9" s="210"/>
      <c r="F9" s="44"/>
    </row>
    <row r="10" spans="1:6" ht="27" customHeight="1" x14ac:dyDescent="0.25">
      <c r="A10" s="147" t="s">
        <v>161</v>
      </c>
      <c r="B10" s="37" t="s">
        <v>31</v>
      </c>
      <c r="C10" s="37" t="s">
        <v>89</v>
      </c>
      <c r="D10" s="37" t="s">
        <v>87</v>
      </c>
      <c r="E10" s="37" t="s">
        <v>76</v>
      </c>
      <c r="F10" s="25"/>
    </row>
    <row r="11" spans="1:6" s="89" customFormat="1" hidden="1" x14ac:dyDescent="0.25">
      <c r="A11" s="148"/>
      <c r="B11" s="109"/>
      <c r="C11" s="112"/>
      <c r="D11" s="112"/>
      <c r="E11" s="113"/>
      <c r="F11" s="2"/>
    </row>
    <row r="12" spans="1:6" s="154" customFormat="1" x14ac:dyDescent="0.25">
      <c r="A12" s="156">
        <v>44127</v>
      </c>
      <c r="B12" s="154">
        <v>17.170000000000002</v>
      </c>
      <c r="C12" s="157" t="s">
        <v>252</v>
      </c>
      <c r="D12" s="157" t="s">
        <v>246</v>
      </c>
      <c r="E12" s="158" t="s">
        <v>174</v>
      </c>
      <c r="F12" s="151"/>
    </row>
    <row r="13" spans="1:6" s="154" customFormat="1" x14ac:dyDescent="0.25">
      <c r="A13" s="156"/>
      <c r="B13" s="151"/>
      <c r="C13" s="157"/>
      <c r="D13" s="157"/>
      <c r="E13" s="158"/>
      <c r="F13" s="151"/>
    </row>
    <row r="14" spans="1:6" s="154" customFormat="1" x14ac:dyDescent="0.25">
      <c r="A14" s="156"/>
      <c r="B14" s="151"/>
      <c r="C14" s="157"/>
      <c r="D14" s="157"/>
      <c r="E14" s="158"/>
      <c r="F14" s="159"/>
    </row>
    <row r="15" spans="1:6" s="154" customFormat="1" x14ac:dyDescent="0.25">
      <c r="A15" s="156"/>
      <c r="B15" s="151"/>
      <c r="C15" s="157"/>
      <c r="D15" s="157"/>
      <c r="E15" s="158"/>
      <c r="F15" s="159"/>
    </row>
    <row r="16" spans="1:6" s="154" customFormat="1" x14ac:dyDescent="0.25">
      <c r="A16" s="156"/>
      <c r="B16" s="151"/>
      <c r="C16" s="157"/>
      <c r="D16" s="157"/>
      <c r="E16" s="158"/>
      <c r="F16" s="159"/>
    </row>
    <row r="17" spans="1:6" s="154" customFormat="1" x14ac:dyDescent="0.25">
      <c r="A17" s="156"/>
      <c r="B17" s="151"/>
      <c r="C17" s="157"/>
      <c r="D17" s="157"/>
      <c r="E17" s="158"/>
      <c r="F17" s="159"/>
    </row>
    <row r="18" spans="1:6" s="154" customFormat="1" x14ac:dyDescent="0.25">
      <c r="A18" s="156"/>
      <c r="B18" s="151"/>
      <c r="C18" s="157"/>
      <c r="D18" s="157"/>
      <c r="E18" s="158"/>
      <c r="F18" s="159"/>
    </row>
    <row r="19" spans="1:6" s="154" customFormat="1" x14ac:dyDescent="0.25">
      <c r="A19" s="156"/>
      <c r="B19" s="151"/>
      <c r="C19" s="157"/>
      <c r="D19" s="157"/>
      <c r="E19" s="158"/>
      <c r="F19" s="159"/>
    </row>
    <row r="20" spans="1:6" s="154" customFormat="1" x14ac:dyDescent="0.25">
      <c r="A20" s="160"/>
      <c r="B20" s="151"/>
      <c r="C20" s="157"/>
      <c r="D20" s="157"/>
      <c r="E20" s="158"/>
      <c r="F20" s="159"/>
    </row>
    <row r="21" spans="1:6" s="154" customFormat="1" x14ac:dyDescent="0.25">
      <c r="A21" s="160"/>
      <c r="B21" s="151"/>
      <c r="C21" s="157"/>
      <c r="D21" s="157"/>
      <c r="E21" s="158"/>
      <c r="F21" s="159"/>
    </row>
    <row r="22" spans="1:6" s="89" customFormat="1" ht="11.25" hidden="1" customHeight="1" x14ac:dyDescent="0.25">
      <c r="A22" s="108"/>
      <c r="B22" s="109"/>
      <c r="C22" s="112"/>
      <c r="D22" s="112"/>
      <c r="E22" s="113"/>
      <c r="F22" s="2"/>
    </row>
    <row r="23" spans="1:6" ht="34.5" customHeight="1" x14ac:dyDescent="0.25">
      <c r="A23" s="90" t="s">
        <v>129</v>
      </c>
      <c r="B23" s="100">
        <f>SUM(B11:B22)</f>
        <v>17.170000000000002</v>
      </c>
      <c r="C23" s="117" t="str">
        <f>IF(SUBTOTAL(3,B11:B22)=SUBTOTAL(103,B11:B22),'Summary and sign-off'!$A$47,'Summary and sign-off'!$A$48)</f>
        <v>Check - there are no hidden rows with data</v>
      </c>
      <c r="D23" s="202" t="str">
        <f>IF('Summary and sign-off'!F57='Summary and sign-off'!F53,'Summary and sign-off'!A50,'Summary and sign-off'!A49)</f>
        <v>Check - each entry provides sufficient information</v>
      </c>
      <c r="E23" s="202"/>
      <c r="F23" s="2"/>
    </row>
    <row r="24" spans="1:6" ht="13" x14ac:dyDescent="0.3">
      <c r="A24" s="23"/>
      <c r="B24" s="22"/>
      <c r="C24" s="22"/>
      <c r="D24" s="22"/>
      <c r="E24" s="22"/>
      <c r="F24" s="40"/>
    </row>
    <row r="25" spans="1:6" ht="13" x14ac:dyDescent="0.3">
      <c r="A25" s="23" t="s">
        <v>8</v>
      </c>
      <c r="B25" s="24"/>
      <c r="C25" s="29"/>
      <c r="D25" s="22"/>
      <c r="E25" s="22"/>
      <c r="F25" s="40"/>
    </row>
    <row r="26" spans="1:6" ht="12.75" customHeight="1" x14ac:dyDescent="0.25">
      <c r="A26" s="25" t="s">
        <v>160</v>
      </c>
      <c r="B26" s="25"/>
      <c r="C26" s="25"/>
      <c r="D26" s="25"/>
      <c r="E26" s="25"/>
      <c r="F26" s="40"/>
    </row>
    <row r="27" spans="1:6" x14ac:dyDescent="0.25">
      <c r="A27" s="25" t="s">
        <v>159</v>
      </c>
      <c r="B27" s="33"/>
      <c r="C27" s="45"/>
      <c r="D27" s="46"/>
      <c r="E27" s="46"/>
      <c r="F27" s="40"/>
    </row>
    <row r="28" spans="1:6" ht="13" x14ac:dyDescent="0.3">
      <c r="A28" s="25" t="s">
        <v>157</v>
      </c>
      <c r="B28" s="27"/>
      <c r="C28" s="28"/>
      <c r="D28" s="28"/>
      <c r="E28" s="28"/>
      <c r="F28" s="29"/>
    </row>
    <row r="29" spans="1:6" x14ac:dyDescent="0.25">
      <c r="A29" s="33" t="s">
        <v>13</v>
      </c>
      <c r="B29" s="33"/>
      <c r="C29" s="45"/>
      <c r="D29" s="45"/>
      <c r="E29" s="45"/>
      <c r="F29" s="40"/>
    </row>
    <row r="30" spans="1:6" ht="12.75" customHeight="1" x14ac:dyDescent="0.25">
      <c r="A30" s="33" t="s">
        <v>166</v>
      </c>
      <c r="B30" s="33"/>
      <c r="C30" s="47"/>
      <c r="D30" s="47"/>
      <c r="E30" s="35"/>
      <c r="F30" s="40"/>
    </row>
    <row r="31" spans="1:6" x14ac:dyDescent="0.25">
      <c r="A31" s="22"/>
      <c r="B31" s="22"/>
      <c r="C31" s="22"/>
      <c r="D31" s="22"/>
      <c r="E31" s="22"/>
      <c r="F31" s="40"/>
    </row>
    <row r="32" spans="1:6" x14ac:dyDescent="0.25"/>
    <row r="47" x14ac:dyDescent="0.25"/>
    <row r="50" x14ac:dyDescent="0.25"/>
    <row r="51" x14ac:dyDescent="0.25"/>
    <row r="52" x14ac:dyDescent="0.25"/>
  </sheetData>
  <sheetProtection sheet="1" formatCells="0" insertRows="0" deleteRows="0"/>
  <mergeCells count="10">
    <mergeCell ref="D23:E23"/>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4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2" xr:uid="{00000000-0002-0000-04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 F12 B13:B22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M50"/>
  <sheetViews>
    <sheetView zoomScaleNormal="100" workbookViewId="0">
      <selection activeCell="A12" sqref="A12:E12"/>
    </sheetView>
  </sheetViews>
  <sheetFormatPr defaultColWidth="0" defaultRowHeight="12.5" zeroHeight="1" x14ac:dyDescent="0.25"/>
  <cols>
    <col min="1" max="1" width="35.7265625" style="17" customWidth="1"/>
    <col min="2" max="2" width="14.26953125" style="17" customWidth="1"/>
    <col min="3" max="3" width="71.453125" style="17" customWidth="1"/>
    <col min="4" max="4" width="50" style="17" customWidth="1"/>
    <col min="5" max="5" width="21.453125" style="17" customWidth="1"/>
    <col min="6" max="6" width="36.81640625" style="17" customWidth="1"/>
    <col min="7" max="10" width="9.1796875" style="17" hidden="1" customWidth="1"/>
    <col min="11" max="13" width="0" style="17" hidden="1" customWidth="1"/>
    <col min="14" max="16384" width="9.1796875" style="17" hidden="1"/>
  </cols>
  <sheetData>
    <row r="1" spans="1:6" ht="26.25" customHeight="1" x14ac:dyDescent="0.25">
      <c r="A1" s="198" t="s">
        <v>6</v>
      </c>
      <c r="B1" s="198"/>
      <c r="C1" s="198"/>
      <c r="D1" s="198"/>
      <c r="E1" s="198"/>
      <c r="F1" s="26"/>
    </row>
    <row r="2" spans="1:6" ht="21" customHeight="1" x14ac:dyDescent="0.25">
      <c r="A2" s="4" t="s">
        <v>2</v>
      </c>
      <c r="B2" s="201" t="str">
        <f>'Summary and sign-off'!B2:F2</f>
        <v>Sport NZ</v>
      </c>
      <c r="C2" s="201"/>
      <c r="D2" s="201"/>
      <c r="E2" s="201"/>
      <c r="F2" s="26"/>
    </row>
    <row r="3" spans="1:6" ht="21" customHeight="1" x14ac:dyDescent="0.25">
      <c r="A3" s="4" t="s">
        <v>3</v>
      </c>
      <c r="B3" s="201" t="str">
        <f>'Summary and sign-off'!B3:F3</f>
        <v>Peter Miskimmin</v>
      </c>
      <c r="C3" s="201"/>
      <c r="D3" s="201"/>
      <c r="E3" s="201"/>
      <c r="F3" s="26"/>
    </row>
    <row r="4" spans="1:6" ht="21" customHeight="1" x14ac:dyDescent="0.25">
      <c r="A4" s="4" t="s">
        <v>77</v>
      </c>
      <c r="B4" s="201">
        <f>'Summary and sign-off'!B4:F4</f>
        <v>44013</v>
      </c>
      <c r="C4" s="201"/>
      <c r="D4" s="201"/>
      <c r="E4" s="201"/>
      <c r="F4" s="26"/>
    </row>
    <row r="5" spans="1:6" ht="21" customHeight="1" x14ac:dyDescent="0.25">
      <c r="A5" s="4" t="s">
        <v>78</v>
      </c>
      <c r="B5" s="201">
        <f>'Summary and sign-off'!B5:F5</f>
        <v>44176</v>
      </c>
      <c r="C5" s="201"/>
      <c r="D5" s="201"/>
      <c r="E5" s="201"/>
      <c r="F5" s="26"/>
    </row>
    <row r="6" spans="1:6" ht="21" customHeight="1" x14ac:dyDescent="0.25">
      <c r="A6" s="4" t="s">
        <v>29</v>
      </c>
      <c r="B6" s="196"/>
      <c r="C6" s="196"/>
      <c r="D6" s="196"/>
      <c r="E6" s="196"/>
      <c r="F6" s="36"/>
    </row>
    <row r="7" spans="1:6" ht="21" customHeight="1" x14ac:dyDescent="0.25">
      <c r="A7" s="4" t="s">
        <v>104</v>
      </c>
      <c r="B7" s="196"/>
      <c r="C7" s="196"/>
      <c r="D7" s="196"/>
      <c r="E7" s="196"/>
      <c r="F7" s="36"/>
    </row>
    <row r="8" spans="1:6" ht="35.25" customHeight="1" x14ac:dyDescent="0.25">
      <c r="A8" s="205" t="s">
        <v>0</v>
      </c>
      <c r="B8" s="205"/>
      <c r="C8" s="212"/>
      <c r="D8" s="212"/>
      <c r="E8" s="212"/>
      <c r="F8" s="26"/>
    </row>
    <row r="9" spans="1:6" ht="35.25" customHeight="1" x14ac:dyDescent="0.25">
      <c r="A9" s="213" t="s">
        <v>127</v>
      </c>
      <c r="B9" s="214"/>
      <c r="C9" s="214"/>
      <c r="D9" s="214"/>
      <c r="E9" s="214"/>
      <c r="F9" s="26"/>
    </row>
    <row r="10" spans="1:6" ht="27" customHeight="1" x14ac:dyDescent="0.25">
      <c r="A10" s="147" t="s">
        <v>49</v>
      </c>
      <c r="B10" s="37" t="s">
        <v>31</v>
      </c>
      <c r="C10" s="37" t="s">
        <v>51</v>
      </c>
      <c r="D10" s="37" t="s">
        <v>162</v>
      </c>
      <c r="E10" s="37" t="s">
        <v>76</v>
      </c>
      <c r="F10" s="38"/>
    </row>
    <row r="11" spans="1:6" s="89" customFormat="1" hidden="1" x14ac:dyDescent="0.25">
      <c r="A11" s="148"/>
      <c r="B11" s="109"/>
      <c r="C11" s="112"/>
      <c r="D11" s="112"/>
      <c r="E11" s="113"/>
      <c r="F11" s="3"/>
    </row>
    <row r="12" spans="1:6" s="89" customFormat="1" x14ac:dyDescent="0.25">
      <c r="A12" s="160" t="s">
        <v>249</v>
      </c>
      <c r="B12" s="151">
        <f>+(48*6)</f>
        <v>288</v>
      </c>
      <c r="C12" s="157" t="s">
        <v>250</v>
      </c>
      <c r="D12" s="157" t="s">
        <v>251</v>
      </c>
      <c r="E12" s="158" t="s">
        <v>174</v>
      </c>
      <c r="F12" s="3"/>
    </row>
    <row r="13" spans="1:6" s="89" customFormat="1" x14ac:dyDescent="0.25">
      <c r="A13" s="160"/>
      <c r="B13" s="151"/>
      <c r="C13" s="157"/>
      <c r="D13" s="157"/>
      <c r="E13" s="158"/>
      <c r="F13" s="3"/>
    </row>
    <row r="14" spans="1:6" s="89" customFormat="1" x14ac:dyDescent="0.25">
      <c r="A14" s="160"/>
      <c r="B14" s="151"/>
      <c r="C14" s="157"/>
      <c r="D14" s="157"/>
      <c r="E14" s="158"/>
      <c r="F14" s="3"/>
    </row>
    <row r="15" spans="1:6" s="154" customFormat="1" x14ac:dyDescent="0.25">
      <c r="A15" s="156"/>
      <c r="B15" s="151"/>
      <c r="C15" s="157"/>
      <c r="D15" s="157"/>
      <c r="E15" s="158"/>
      <c r="F15" s="161"/>
    </row>
    <row r="16" spans="1:6" s="154" customFormat="1" x14ac:dyDescent="0.25">
      <c r="A16" s="156"/>
      <c r="B16" s="151"/>
      <c r="C16" s="157"/>
      <c r="D16" s="157"/>
      <c r="E16" s="158"/>
      <c r="F16" s="161"/>
    </row>
    <row r="17" spans="1:6" s="154" customFormat="1" x14ac:dyDescent="0.25">
      <c r="A17" s="160"/>
      <c r="B17" s="151"/>
      <c r="C17" s="157"/>
      <c r="D17" s="157"/>
      <c r="E17" s="158"/>
      <c r="F17" s="161"/>
    </row>
    <row r="18" spans="1:6" s="154" customFormat="1" x14ac:dyDescent="0.25">
      <c r="A18" s="160"/>
      <c r="B18" s="151"/>
      <c r="C18" s="157"/>
      <c r="D18" s="157"/>
      <c r="E18" s="158"/>
      <c r="F18" s="161"/>
    </row>
    <row r="19" spans="1:6" s="89" customFormat="1" hidden="1" x14ac:dyDescent="0.25">
      <c r="A19" s="148"/>
      <c r="B19" s="109"/>
      <c r="C19" s="112"/>
      <c r="D19" s="112"/>
      <c r="E19" s="113"/>
      <c r="F19" s="3"/>
    </row>
    <row r="20" spans="1:6" ht="34.5" customHeight="1" x14ac:dyDescent="0.25">
      <c r="A20" s="149" t="s">
        <v>136</v>
      </c>
      <c r="B20" s="100">
        <f>SUM(B11:B19)</f>
        <v>288</v>
      </c>
      <c r="C20" s="117" t="str">
        <f>IF(SUBTOTAL(3,B11:B19)=SUBTOTAL(103,B11:B19),'Summary and sign-off'!$A$47,'Summary and sign-off'!$A$48)</f>
        <v>Check - there are no hidden rows with data</v>
      </c>
      <c r="D20" s="202" t="str">
        <f>IF('Summary and sign-off'!F58='Summary and sign-off'!F53,'Summary and sign-off'!A50,'Summary and sign-off'!A49)</f>
        <v>Check - each entry provides sufficient information</v>
      </c>
      <c r="E20" s="202"/>
      <c r="F20" s="39"/>
    </row>
    <row r="21" spans="1:6" ht="14.15" customHeight="1" x14ac:dyDescent="0.25">
      <c r="A21" s="40"/>
      <c r="B21" s="29"/>
      <c r="C21" s="22"/>
      <c r="D21" s="22"/>
      <c r="E21" s="22"/>
      <c r="F21" s="26"/>
    </row>
    <row r="22" spans="1:6" ht="13" x14ac:dyDescent="0.3">
      <c r="A22" s="23" t="s">
        <v>7</v>
      </c>
      <c r="B22" s="22"/>
      <c r="C22" s="22"/>
      <c r="D22" s="22"/>
      <c r="E22" s="22"/>
      <c r="F22" s="26"/>
    </row>
    <row r="23" spans="1:6" ht="12.65" customHeight="1" x14ac:dyDescent="0.25">
      <c r="A23" s="25" t="s">
        <v>50</v>
      </c>
      <c r="B23" s="22"/>
      <c r="C23" s="22"/>
      <c r="D23" s="22"/>
      <c r="E23" s="22"/>
      <c r="F23" s="26"/>
    </row>
    <row r="24" spans="1:6" ht="13" x14ac:dyDescent="0.3">
      <c r="A24" s="25" t="s">
        <v>157</v>
      </c>
      <c r="B24" s="27"/>
      <c r="C24" s="28"/>
      <c r="D24" s="28"/>
      <c r="E24" s="28"/>
      <c r="F24" s="29"/>
    </row>
    <row r="25" spans="1:6" x14ac:dyDescent="0.25">
      <c r="A25" s="33" t="s">
        <v>13</v>
      </c>
      <c r="B25" s="34"/>
      <c r="C25" s="29"/>
      <c r="D25" s="29"/>
      <c r="E25" s="29"/>
      <c r="F25" s="29"/>
    </row>
    <row r="26" spans="1:6" ht="12.75" customHeight="1" x14ac:dyDescent="0.25">
      <c r="A26" s="33" t="s">
        <v>166</v>
      </c>
      <c r="B26" s="41"/>
      <c r="C26" s="35"/>
      <c r="D26" s="35"/>
      <c r="E26" s="35"/>
      <c r="F26" s="35"/>
    </row>
    <row r="27" spans="1:6" x14ac:dyDescent="0.25">
      <c r="A27" s="40"/>
      <c r="B27" s="42"/>
      <c r="C27" s="22"/>
      <c r="D27" s="22"/>
      <c r="E27" s="22"/>
      <c r="F27" s="40"/>
    </row>
    <row r="28" spans="1:6" hidden="1" x14ac:dyDescent="0.25">
      <c r="A28" s="22"/>
      <c r="B28" s="22"/>
      <c r="C28" s="22"/>
      <c r="D28" s="22"/>
      <c r="E28" s="40"/>
    </row>
    <row r="29" spans="1:6" ht="12.75" hidden="1" customHeight="1" x14ac:dyDescent="0.25"/>
    <row r="30" spans="1:6" hidden="1" x14ac:dyDescent="0.25">
      <c r="A30" s="43"/>
      <c r="B30" s="43"/>
      <c r="C30" s="43"/>
      <c r="D30" s="43"/>
      <c r="E30" s="43"/>
      <c r="F30" s="26"/>
    </row>
    <row r="31" spans="1:6" hidden="1" x14ac:dyDescent="0.25">
      <c r="A31" s="43"/>
      <c r="B31" s="43"/>
      <c r="C31" s="43"/>
      <c r="D31" s="43"/>
      <c r="E31" s="43"/>
      <c r="F31" s="26"/>
    </row>
    <row r="32" spans="1:6" hidden="1" x14ac:dyDescent="0.25">
      <c r="A32" s="43"/>
      <c r="B32" s="43"/>
      <c r="C32" s="43"/>
      <c r="D32" s="43"/>
      <c r="E32" s="43"/>
      <c r="F32" s="26"/>
    </row>
    <row r="33" spans="1:6" hidden="1" x14ac:dyDescent="0.25">
      <c r="A33" s="43"/>
      <c r="B33" s="43"/>
      <c r="C33" s="43"/>
      <c r="D33" s="43"/>
      <c r="E33" s="43"/>
      <c r="F33" s="26"/>
    </row>
    <row r="34" spans="1:6" hidden="1" x14ac:dyDescent="0.25">
      <c r="A34" s="43"/>
      <c r="B34" s="43"/>
      <c r="C34" s="43"/>
      <c r="D34" s="43"/>
      <c r="E34" s="43"/>
      <c r="F34" s="26"/>
    </row>
    <row r="35" spans="1:6" x14ac:dyDescent="0.25"/>
    <row r="36" spans="1:6" x14ac:dyDescent="0.25"/>
    <row r="37" spans="1:6" x14ac:dyDescent="0.25"/>
    <row r="38" spans="1:6" x14ac:dyDescent="0.25"/>
    <row r="39" spans="1:6" x14ac:dyDescent="0.25"/>
    <row r="40" spans="1:6" x14ac:dyDescent="0.25"/>
    <row r="41" spans="1:6" x14ac:dyDescent="0.25"/>
    <row r="42" spans="1:6" x14ac:dyDescent="0.25"/>
    <row r="43" spans="1:6" x14ac:dyDescent="0.25"/>
    <row r="44" spans="1:6" x14ac:dyDescent="0.25"/>
    <row r="45" spans="1:6" x14ac:dyDescent="0.25"/>
    <row r="46" spans="1:6" x14ac:dyDescent="0.25"/>
    <row r="47" spans="1:6" x14ac:dyDescent="0.25"/>
    <row r="48" spans="1:6" x14ac:dyDescent="0.25"/>
    <row r="49" x14ac:dyDescent="0.25"/>
    <row r="50" x14ac:dyDescent="0.25"/>
  </sheetData>
  <sheetProtection sheet="1" formatCells="0" insertRows="0" deleteRows="0"/>
  <mergeCells count="10">
    <mergeCell ref="D20:E20"/>
    <mergeCell ref="B6:E6"/>
    <mergeCell ref="B5:E5"/>
    <mergeCell ref="B7:E7"/>
    <mergeCell ref="A1:E1"/>
    <mergeCell ref="B2:E2"/>
    <mergeCell ref="B3:E3"/>
    <mergeCell ref="B4:E4"/>
    <mergeCell ref="A9:E9"/>
    <mergeCell ref="A8:E8"/>
  </mergeCells>
  <dataValidations xWindow="150" yWindow="801"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9"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6" fitToHeight="0" orientation="portrait"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50" yWindow="80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3000000}">
          <x14:formula1>
            <xm:f>'Summary and sign-off'!$A$29:$A$30</xm:f>
          </x14:formula1>
          <xm:sqref>B7:E7</xm:sqref>
        </x14:dataValidation>
        <x14:dataValidation type="decimal" operator="greaterThan" allowBlank="1" showInputMessage="1" showErrorMessage="1" error="This cell must contain a dollar figure" xr:uid="{00000000-0002-0000-0500-000004000000}">
          <x14:formula1>
            <xm:f>'Summary and sign-off'!$A$46</xm:f>
          </x14:formula1>
          <xm:sqref>B11:B19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pageSetUpPr fitToPage="1"/>
  </sheetPr>
  <dimension ref="A1:J81"/>
  <sheetViews>
    <sheetView topLeftCell="A7" zoomScaleNormal="100" workbookViewId="0">
      <selection activeCell="A13" sqref="A13:E17"/>
    </sheetView>
  </sheetViews>
  <sheetFormatPr defaultColWidth="0" defaultRowHeight="12.5" zeroHeight="1" x14ac:dyDescent="0.25"/>
  <cols>
    <col min="1" max="1" width="35.7265625" style="17" customWidth="1"/>
    <col min="2" max="2" width="46.81640625" style="17" customWidth="1"/>
    <col min="3" max="3" width="22.1796875" style="17" customWidth="1"/>
    <col min="4" max="4" width="25.453125" style="17" customWidth="1"/>
    <col min="5" max="6" width="35.7265625" style="17" customWidth="1"/>
    <col min="7" max="7" width="38" style="17" customWidth="1"/>
    <col min="8" max="10" width="9.1796875" style="17" hidden="1" customWidth="1"/>
    <col min="11" max="15" width="0" style="17" hidden="1" customWidth="1"/>
    <col min="16" max="16384" width="0" style="17" hidden="1"/>
  </cols>
  <sheetData>
    <row r="1" spans="1:6" ht="26.25" customHeight="1" x14ac:dyDescent="0.25">
      <c r="A1" s="198" t="s">
        <v>32</v>
      </c>
      <c r="B1" s="198"/>
      <c r="C1" s="198"/>
      <c r="D1" s="198"/>
      <c r="E1" s="198"/>
      <c r="F1" s="198"/>
    </row>
    <row r="2" spans="1:6" ht="21" customHeight="1" x14ac:dyDescent="0.25">
      <c r="A2" s="4" t="s">
        <v>2</v>
      </c>
      <c r="B2" s="201" t="str">
        <f>'Summary and sign-off'!B2:F2</f>
        <v>Sport NZ</v>
      </c>
      <c r="C2" s="201"/>
      <c r="D2" s="201"/>
      <c r="E2" s="201"/>
      <c r="F2" s="201"/>
    </row>
    <row r="3" spans="1:6" ht="21" customHeight="1" x14ac:dyDescent="0.25">
      <c r="A3" s="4" t="s">
        <v>3</v>
      </c>
      <c r="B3" s="201" t="str">
        <f>'Summary and sign-off'!B3:F3</f>
        <v>Peter Miskimmin</v>
      </c>
      <c r="C3" s="201"/>
      <c r="D3" s="201"/>
      <c r="E3" s="201"/>
      <c r="F3" s="201"/>
    </row>
    <row r="4" spans="1:6" ht="21" customHeight="1" x14ac:dyDescent="0.25">
      <c r="A4" s="4" t="s">
        <v>77</v>
      </c>
      <c r="B4" s="201">
        <f>'Summary and sign-off'!B4:F4</f>
        <v>44013</v>
      </c>
      <c r="C4" s="201"/>
      <c r="D4" s="201"/>
      <c r="E4" s="201"/>
      <c r="F4" s="201"/>
    </row>
    <row r="5" spans="1:6" ht="21" customHeight="1" x14ac:dyDescent="0.25">
      <c r="A5" s="4" t="s">
        <v>78</v>
      </c>
      <c r="B5" s="201">
        <f>'Summary and sign-off'!B5:F5</f>
        <v>44176</v>
      </c>
      <c r="C5" s="201"/>
      <c r="D5" s="201"/>
      <c r="E5" s="201"/>
      <c r="F5" s="201"/>
    </row>
    <row r="6" spans="1:6" ht="21" customHeight="1" x14ac:dyDescent="0.25">
      <c r="A6" s="4" t="s">
        <v>167</v>
      </c>
      <c r="B6" s="196"/>
      <c r="C6" s="196"/>
      <c r="D6" s="196"/>
      <c r="E6" s="196"/>
      <c r="F6" s="196"/>
    </row>
    <row r="7" spans="1:6" ht="21" customHeight="1" x14ac:dyDescent="0.25">
      <c r="A7" s="4" t="s">
        <v>104</v>
      </c>
      <c r="B7" s="196"/>
      <c r="C7" s="196"/>
      <c r="D7" s="196"/>
      <c r="E7" s="196"/>
      <c r="F7" s="196"/>
    </row>
    <row r="8" spans="1:6" ht="36" customHeight="1" x14ac:dyDescent="0.25">
      <c r="A8" s="205" t="s">
        <v>52</v>
      </c>
      <c r="B8" s="205"/>
      <c r="C8" s="205"/>
      <c r="D8" s="205"/>
      <c r="E8" s="205"/>
      <c r="F8" s="205"/>
    </row>
    <row r="9" spans="1:6" ht="36" customHeight="1" x14ac:dyDescent="0.25">
      <c r="A9" s="213" t="s">
        <v>134</v>
      </c>
      <c r="B9" s="214"/>
      <c r="C9" s="214"/>
      <c r="D9" s="214"/>
      <c r="E9" s="214"/>
      <c r="F9" s="214"/>
    </row>
    <row r="10" spans="1:6" ht="39" customHeight="1" x14ac:dyDescent="0.25">
      <c r="A10" s="18" t="s">
        <v>49</v>
      </c>
      <c r="B10" s="9" t="s">
        <v>163</v>
      </c>
      <c r="C10" s="9" t="s">
        <v>82</v>
      </c>
      <c r="D10" s="9" t="s">
        <v>33</v>
      </c>
      <c r="E10" s="9" t="s">
        <v>83</v>
      </c>
      <c r="F10" s="9" t="s">
        <v>126</v>
      </c>
    </row>
    <row r="11" spans="1:6" s="89" customFormat="1" hidden="1" x14ac:dyDescent="0.25">
      <c r="A11" s="110"/>
      <c r="B11" s="112"/>
      <c r="C11" s="116"/>
      <c r="D11" s="112"/>
      <c r="E11" s="114"/>
      <c r="F11" s="113"/>
    </row>
    <row r="12" spans="1:6" s="89" customFormat="1" x14ac:dyDescent="0.25">
      <c r="A12" s="110"/>
      <c r="B12" s="112"/>
      <c r="C12" s="116"/>
      <c r="D12" s="112"/>
      <c r="E12" s="114"/>
      <c r="F12" s="113"/>
    </row>
    <row r="13" spans="1:6" s="154" customFormat="1" x14ac:dyDescent="0.25">
      <c r="A13" s="189">
        <v>44044</v>
      </c>
      <c r="B13" s="190" t="s">
        <v>256</v>
      </c>
      <c r="C13" s="191" t="s">
        <v>34</v>
      </c>
      <c r="D13" s="190" t="s">
        <v>257</v>
      </c>
      <c r="E13" s="192" t="s">
        <v>39</v>
      </c>
      <c r="F13" s="165"/>
    </row>
    <row r="14" spans="1:6" s="154" customFormat="1" x14ac:dyDescent="0.25">
      <c r="A14" s="189">
        <v>44079</v>
      </c>
      <c r="B14" s="190" t="s">
        <v>258</v>
      </c>
      <c r="C14" s="191" t="s">
        <v>34</v>
      </c>
      <c r="D14" s="190" t="s">
        <v>204</v>
      </c>
      <c r="E14" s="192" t="s">
        <v>39</v>
      </c>
      <c r="F14" s="165"/>
    </row>
    <row r="15" spans="1:6" s="154" customFormat="1" x14ac:dyDescent="0.25">
      <c r="A15" s="189">
        <v>44115</v>
      </c>
      <c r="B15" s="193" t="s">
        <v>203</v>
      </c>
      <c r="C15" s="191" t="s">
        <v>36</v>
      </c>
      <c r="D15" s="193" t="s">
        <v>204</v>
      </c>
      <c r="E15" s="192" t="s">
        <v>41</v>
      </c>
      <c r="F15" s="165"/>
    </row>
    <row r="16" spans="1:6" s="154" customFormat="1" x14ac:dyDescent="0.25">
      <c r="A16" s="189">
        <v>44137</v>
      </c>
      <c r="B16" s="193" t="s">
        <v>205</v>
      </c>
      <c r="C16" s="191" t="s">
        <v>36</v>
      </c>
      <c r="D16" s="193" t="s">
        <v>206</v>
      </c>
      <c r="E16" s="192" t="s">
        <v>38</v>
      </c>
      <c r="F16" s="165"/>
    </row>
    <row r="17" spans="1:7" s="154" customFormat="1" x14ac:dyDescent="0.25">
      <c r="A17" s="189">
        <v>44149</v>
      </c>
      <c r="B17" s="193" t="s">
        <v>222</v>
      </c>
      <c r="C17" s="191" t="s">
        <v>34</v>
      </c>
      <c r="D17" s="193" t="s">
        <v>204</v>
      </c>
      <c r="E17" s="192" t="s">
        <v>39</v>
      </c>
      <c r="F17" s="165"/>
    </row>
    <row r="18" spans="1:7" s="154" customFormat="1" x14ac:dyDescent="0.25">
      <c r="A18" s="155"/>
      <c r="B18" s="162"/>
      <c r="C18" s="163"/>
      <c r="D18" s="162"/>
      <c r="E18" s="164"/>
      <c r="F18" s="165"/>
    </row>
    <row r="19" spans="1:7" s="89" customFormat="1" hidden="1" x14ac:dyDescent="0.25">
      <c r="A19" s="110"/>
      <c r="B19" s="112"/>
      <c r="C19" s="116"/>
      <c r="D19" s="112"/>
      <c r="E19" s="114"/>
      <c r="F19" s="113"/>
    </row>
    <row r="20" spans="1:7" ht="34.5" customHeight="1" x14ac:dyDescent="0.25">
      <c r="A20" s="91" t="s">
        <v>164</v>
      </c>
      <c r="B20" s="92" t="s">
        <v>35</v>
      </c>
      <c r="C20" s="93">
        <f>C21+C22</f>
        <v>5</v>
      </c>
      <c r="D20" s="120" t="str">
        <f>IF(SUBTOTAL(3,C11:C19)=SUBTOTAL(103,C11:C19),'Summary and sign-off'!$A$47,'Summary and sign-off'!$A$48)</f>
        <v>Check - there are no hidden rows with data</v>
      </c>
      <c r="E20" s="215" t="str">
        <f>IF('Summary and sign-off'!F59='Summary and sign-off'!F53,'Summary and sign-off'!A51,'Summary and sign-off'!A49)</f>
        <v>Check - each entry provides sufficient information</v>
      </c>
      <c r="F20" s="215"/>
      <c r="G20" s="89"/>
    </row>
    <row r="21" spans="1:7" ht="25.5" customHeight="1" x14ac:dyDescent="0.35">
      <c r="A21" s="94"/>
      <c r="B21" s="95" t="s">
        <v>36</v>
      </c>
      <c r="C21" s="96">
        <f>COUNTIF(C11:C19,'Summary and sign-off'!A44)</f>
        <v>2</v>
      </c>
      <c r="D21" s="19"/>
      <c r="E21" s="20"/>
      <c r="F21" s="21"/>
    </row>
    <row r="22" spans="1:7" ht="25.5" customHeight="1" x14ac:dyDescent="0.35">
      <c r="A22" s="94"/>
      <c r="B22" s="95" t="s">
        <v>34</v>
      </c>
      <c r="C22" s="96">
        <f>COUNTIF(C11:C19,'Summary and sign-off'!A45)</f>
        <v>3</v>
      </c>
      <c r="D22" s="19"/>
      <c r="E22" s="20"/>
      <c r="F22" s="21"/>
    </row>
    <row r="23" spans="1:7" ht="13" x14ac:dyDescent="0.3">
      <c r="A23" s="22"/>
      <c r="B23" s="23"/>
      <c r="C23" s="22"/>
      <c r="D23" s="24"/>
      <c r="E23" s="24"/>
      <c r="F23" s="22"/>
    </row>
    <row r="24" spans="1:7" ht="13" x14ac:dyDescent="0.3">
      <c r="A24" s="23" t="s">
        <v>7</v>
      </c>
      <c r="B24" s="23"/>
      <c r="C24" s="23"/>
      <c r="D24" s="23"/>
      <c r="E24" s="23"/>
      <c r="F24" s="23"/>
    </row>
    <row r="25" spans="1:7" ht="12.65" customHeight="1" x14ac:dyDescent="0.25">
      <c r="A25" s="25" t="s">
        <v>50</v>
      </c>
      <c r="B25" s="22"/>
      <c r="C25" s="22"/>
      <c r="D25" s="22"/>
      <c r="E25" s="22"/>
      <c r="F25" s="26"/>
    </row>
    <row r="26" spans="1:7" ht="13" x14ac:dyDescent="0.3">
      <c r="A26" s="25" t="s">
        <v>157</v>
      </c>
      <c r="B26" s="27"/>
      <c r="C26" s="28"/>
      <c r="D26" s="28"/>
      <c r="E26" s="28"/>
      <c r="F26" s="29"/>
    </row>
    <row r="27" spans="1:7" ht="13" x14ac:dyDescent="0.3">
      <c r="A27" s="25" t="s">
        <v>15</v>
      </c>
      <c r="B27" s="30"/>
      <c r="C27" s="30"/>
      <c r="D27" s="30"/>
      <c r="E27" s="30"/>
      <c r="F27" s="30"/>
    </row>
    <row r="28" spans="1:7" ht="12.75" customHeight="1" x14ac:dyDescent="0.25">
      <c r="A28" s="25" t="s">
        <v>93</v>
      </c>
      <c r="B28" s="22"/>
      <c r="C28" s="22"/>
      <c r="D28" s="22"/>
      <c r="E28" s="22"/>
      <c r="F28" s="22"/>
    </row>
    <row r="29" spans="1:7" ht="13" customHeight="1" x14ac:dyDescent="0.25">
      <c r="A29" s="31" t="s">
        <v>37</v>
      </c>
      <c r="B29" s="32"/>
      <c r="C29" s="32"/>
      <c r="D29" s="32"/>
      <c r="E29" s="32"/>
      <c r="F29" s="32"/>
    </row>
    <row r="30" spans="1:7" x14ac:dyDescent="0.25">
      <c r="A30" s="33" t="s">
        <v>53</v>
      </c>
      <c r="B30" s="34"/>
      <c r="C30" s="29"/>
      <c r="D30" s="29"/>
      <c r="E30" s="29"/>
      <c r="F30" s="29"/>
    </row>
    <row r="31" spans="1:7" ht="12.75" customHeight="1" x14ac:dyDescent="0.25">
      <c r="A31" s="33" t="s">
        <v>166</v>
      </c>
      <c r="B31" s="25"/>
      <c r="C31" s="35"/>
      <c r="D31" s="35"/>
      <c r="E31" s="35"/>
      <c r="F31" s="35"/>
    </row>
    <row r="32" spans="1:7" ht="12.75" customHeight="1" x14ac:dyDescent="0.25">
      <c r="A32" s="25"/>
      <c r="B32" s="25"/>
      <c r="C32" s="35"/>
      <c r="D32" s="35"/>
      <c r="E32" s="35"/>
      <c r="F32" s="35"/>
    </row>
    <row r="33" spans="1:6" ht="12.75" hidden="1" customHeight="1" x14ac:dyDescent="0.25">
      <c r="A33" s="25"/>
      <c r="B33" s="25"/>
      <c r="C33" s="35"/>
      <c r="D33" s="35"/>
      <c r="E33" s="35"/>
      <c r="F33" s="35"/>
    </row>
    <row r="36" spans="1:6" ht="13" hidden="1" x14ac:dyDescent="0.3">
      <c r="A36" s="23"/>
      <c r="B36" s="23"/>
      <c r="C36" s="23"/>
      <c r="D36" s="23"/>
      <c r="E36" s="23"/>
      <c r="F36" s="23"/>
    </row>
    <row r="37" spans="1:6" ht="13" hidden="1" x14ac:dyDescent="0.3">
      <c r="A37" s="23"/>
      <c r="B37" s="23"/>
      <c r="C37" s="23"/>
      <c r="D37" s="23"/>
      <c r="E37" s="23"/>
      <c r="F37" s="23"/>
    </row>
    <row r="38" spans="1:6" ht="13" hidden="1" x14ac:dyDescent="0.3">
      <c r="A38" s="23"/>
      <c r="B38" s="23"/>
      <c r="C38" s="23"/>
      <c r="D38" s="23"/>
      <c r="E38" s="23"/>
      <c r="F38" s="23"/>
    </row>
    <row r="39" spans="1:6" ht="13" hidden="1" x14ac:dyDescent="0.3">
      <c r="A39" s="23"/>
      <c r="B39" s="23"/>
      <c r="C39" s="23"/>
      <c r="D39" s="23"/>
      <c r="E39" s="23"/>
      <c r="F39" s="23"/>
    </row>
    <row r="40" spans="1:6" ht="13" hidden="1" x14ac:dyDescent="0.3">
      <c r="A40" s="23"/>
      <c r="B40" s="23"/>
      <c r="C40" s="23"/>
      <c r="D40" s="23"/>
      <c r="E40" s="23"/>
      <c r="F40" s="23"/>
    </row>
    <row r="46" spans="1:6" x14ac:dyDescent="0.25"/>
    <row r="47" spans="1:6" x14ac:dyDescent="0.25"/>
    <row r="48" spans="1:6" x14ac:dyDescent="0.25"/>
    <row r="49"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sheetData>
  <sheetProtection sheet="1" formatCells="0" insertRows="0" deleteRows="0"/>
  <mergeCells count="10">
    <mergeCell ref="E20:F20"/>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600-000000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9" xr:uid="{00000000-0002-0000-0600-000001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44" fitToHeight="0" orientation="portrait"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600-000002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600-000003000000}">
          <x14:formula1>
            <xm:f>'Summary and sign-off'!$A$29:$A$30</xm:f>
          </x14:formula1>
          <xm:sqref>B7:F7</xm:sqref>
        </x14:dataValidation>
        <x14:dataValidation type="list" allowBlank="1" showInputMessage="1" showErrorMessage="1" error="Use the drop down list (at the right of the cell)" xr:uid="{00000000-0002-0000-0600-000004000000}">
          <x14:formula1>
            <xm:f>'Summary and sign-off'!$A$44:$A$45</xm:f>
          </x14:formula1>
          <xm:sqref>C11:C19</xm:sqref>
        </x14:dataValidation>
        <x14:dataValidation type="list" errorStyle="information" operator="greaterThan" allowBlank="1" showInputMessage="1" prompt="Provide specific $ value if possible" xr:uid="{00000000-0002-0000-0600-000005000000}">
          <x14:formula1>
            <xm:f>'Summary and sign-off'!$A$38:$A$43</xm:f>
          </x14:formula1>
          <xm:sqref>E11:E19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unction xmlns="4f9c820c-e7e2-444d-97ee-45f2b3485c1d">Governance</Function>
    <Project xmlns="4f9c820c-e7e2-444d-97ee-45f2b3485c1d">NA</Project>
    <Administrative xmlns="cb59e981-3bc6-4f52-8729-00103bb11721" xsi:nil="true"/>
    <CategoryValue xmlns="4f9c820c-e7e2-444d-97ee-45f2b3485c1d">NA</CategoryValue>
    <DocumentType xmlns="4f9c820c-e7e2-444d-97ee-45f2b3485c1d">Template, Checklist or Form</DocumentType>
    <Activity xmlns="4f9c820c-e7e2-444d-97ee-45f2b3485c1d">Management and Governance</Activity>
    <FunctionGroup xmlns="4f9c820c-e7e2-444d-97ee-45f2b3485c1d">Sport New Zealand</FunctionGroup>
    <Narrative xmlns="4f9c820c-e7e2-444d-97ee-45f2b3485c1d" xsi:nil="true"/>
    <CategoryName xmlns="4f9c820c-e7e2-444d-97ee-45f2b3485c1d">NA</CategoryName>
    <Case xmlns="4f9c820c-e7e2-444d-97ee-45f2b3485c1d">Sport NZ</Case>
    <Subactivity xmlns="4f9c820c-e7e2-444d-97ee-45f2b3485c1d">Reporting</Subactivity>
    <RecordID xmlns="acb26242-dc21-4420-965a-f5c1d8109808">1169856</RecordID>
    <PRADateDisposal xmlns="4f9c820c-e7e2-444d-97ee-45f2b3485c1d" xsi:nil="true"/>
    <BusinessValue xmlns="4f9c820c-e7e2-444d-97ee-45f2b3485c1d" xsi:nil="true"/>
    <zLegacy xmlns="acb26242-dc21-4420-965a-f5c1d8109808">FileLeafRef: CE-Expense-Disclosure-Workbook - 2020_21.xlsx
File_x0020_Type: xlsx
Title: Updated CE Expense Disclosure Workbook and Guide
KnowHowType: NA
TargetAudience: Internal
PRAType: Doc
AggregationStatus: Normal
RecordID: 1169856
RecordType: Normal
ReadOnlyStatus: Open
AuthoritativeVersion: False
PraText1: Low
FunctionGroup: NA
Function: Management and Governance
Activity: Reporting
Subactivity: SSC CE Expenses
Project: NA
Case: NA
DocumentType: Template, form
CategoryName: NA
CategoryValue: NA
Volume: NA
Entity: Sport NZ
Financial_x0020_Year: 2020-2021
ID: 781
Created: 18-Dec-2018 14:29:52 p.m.
Author: paular (Paula Ryan)
Modified: 16-Dec-2020 14:04:23 p.m.
Editor: paular (Paula Ryan)
File_x0020_Size: 91944
_CheckinComment: 
_Level: 2
_IsCurrentVersion: True
VersionLabel: 0.20
VersionLevel: Draft
Legacy_FullDocumentPath: http://kc.sportnzgroup.org.nz/site/mgmtgov/Report/CE-Expense-Disclosure-Workbook - 2020_21.xlsx
</zLegacy>
    <KeyWords xmlns="15ffb055-6eb4-45a1-bc20-bf2ac0d420da" xsi:nil="true"/>
    <SecurityClassification xmlns="15ffb055-6eb4-45a1-bc20-bf2ac0d420da" xsi:nil="true"/>
    <PartnerType xmlns="acb26242-dc21-4420-965a-f5c1d8109808" xsi:nil="true"/>
    <ILDate xmlns="cb59e981-3bc6-4f52-8729-00103bb11721" xsi:nil="true"/>
    <PRADate3 xmlns="4f9c820c-e7e2-444d-97ee-45f2b3485c1d" xsi:nil="true"/>
    <PRAText5 xmlns="4f9c820c-e7e2-444d-97ee-45f2b3485c1d" xsi:nil="true"/>
    <Level2 xmlns="c91a514c-9034-4fa3-897a-8352025b26ed">NA</Level2>
    <AggregationStatus xmlns="4f9c820c-e7e2-444d-97ee-45f2b3485c1d">Normal</AggregationStatus>
    <PRADate2 xmlns="4f9c820c-e7e2-444d-97ee-45f2b3485c1d" xsi:nil="true"/>
    <fbbc46e6080f4043b8eb3439e6385fb0 xmlns="cb59e981-3bc6-4f52-8729-00103bb11721">
      <Terms xmlns="http://schemas.microsoft.com/office/infopath/2007/PartnerControls"/>
    </fbbc46e6080f4043b8eb3439e6385fb0>
    <PRAText1 xmlns="4f9c820c-e7e2-444d-97ee-45f2b3485c1d">Low</PRAText1>
    <PRAText4 xmlns="4f9c820c-e7e2-444d-97ee-45f2b3485c1d" xsi:nil="true"/>
    <Level3 xmlns="c91a514c-9034-4fa3-897a-8352025b26ed" xsi:nil="true"/>
    <ReadOnlyStatus xmlns="cb59e981-3bc6-4f52-8729-00103bb11721">Open</ReadOnlyStatus>
    <Team xmlns="c91a514c-9034-4fa3-897a-8352025b26ed">NA</Team>
    <zMigrationID xmlns="acb26242-dc21-4420-965a-f5c1d8109808">ce5b2371-4ee7-4f6d-9de9-3b577169ba6a</zMigrationID>
    <e3343728b5c74b3d8fb6c70eb949629a xmlns="cb59e981-3bc6-4f52-8729-00103bb11721">
      <Terms xmlns="http://schemas.microsoft.com/office/infopath/2007/PartnerControls"/>
    </e3343728b5c74b3d8fb6c70eb949629a>
    <zLegacyJSON xmlns="acb26242-dc21-4420-965a-f5c1d8109808">{"FileLeafRef":"CE-Expense-Disclosure-Workbook - 2020_21.xlsx","File_x0020_Type":"xlsx","Title":"Updated CE Expense Disclosure Workbook and Guide","KnowHowType":"NA","TargetAudience":"Internal","PRAType":"Doc","AggregationStatus":"Normal","RecordID":"1169856","RecordType":"Normal","ReadOnlyStatus":"Open","AuthoritativeVersion":false,"PraText1":"Low","FunctionGroup":"NA","Function":"Management and Governance","Activity":"Reporting","Subactivity":"SSC CE Expenses","Project":"NA","Case":"NA","DocumentType":"Template, form","CategoryName":"NA","CategoryValue":"NA","Volume":"NA","Entity":"Sport NZ","Financial_x0020_Year":"2020-2021","ID":781,"Created":"18-Dec-2018 14:29:52 p.m.","Author":"paular (Paula Ryan)","Modified":"16-Dec-2020 14:04:23 p.m.","Editor":"paular (Paula Ryan)","File_x0020_Size":"91944","_CheckinComment":"","_Level":2,"_IsCurrentVersion":true,"VersionLabel":"0.20","VersionLevel":"Draft","VersionCheckInComment":null,"Legacy_DocumentFolderPath":null,"Legacy_FullDocumentPath":"http://kc.sportnzgroup.org.nz/site/mgmtgov/Report/CE-Expense-Disclosure-Workbook - 2020_21.xlsx"}</zLegacyJSON>
    <Channel xmlns="c91a514c-9034-4fa3-897a-8352025b26ed">NA</Channel>
    <RelatedPeople xmlns="4f9c820c-e7e2-444d-97ee-45f2b3485c1d">
      <UserInfo>
        <DisplayName/>
        <AccountId xsi:nil="true"/>
        <AccountType/>
      </UserInfo>
    </RelatedPeople>
    <AggregationNarrative xmlns="725c79e5-42ce-4aa0-ac78-b6418001f0d2" xsi:nil="true"/>
    <PRAType xmlns="4f9c820c-e7e2-444d-97ee-45f2b3485c1d">Doc</PRAType>
    <PRADate1 xmlns="4f9c820c-e7e2-444d-97ee-45f2b3485c1d" xsi:nil="true"/>
    <TaxCatchAll xmlns="542624b3-cffc-481c-adb1-2d25bc83b1e4"/>
    <FinancialYear xmlns="acb26242-dc21-4420-965a-f5c1d8109808">2020-2021</FinancialYear>
    <PRAText3 xmlns="4f9c820c-e7e2-444d-97ee-45f2b3485c1d" xsi:nil="true"/>
    <TargetAudience xmlns="cb59e981-3bc6-4f52-8729-00103bb11721">Internal</TargetAudience>
    <Year xmlns="c91a514c-9034-4fa3-897a-8352025b26ed">2020</Year>
    <g8fd85cd35464210baa823c6298a2c0b xmlns="cb59e981-3bc6-4f52-8729-00103bb11721">
      <Terms xmlns="http://schemas.microsoft.com/office/infopath/2007/PartnerControls"/>
    </g8fd85cd35464210baa823c6298a2c0b>
    <PRADateTrigger xmlns="4f9c820c-e7e2-444d-97ee-45f2b3485c1d" xsi:nil="true"/>
    <PRAText2 xmlns="4f9c820c-e7e2-444d-97ee-45f2b3485c1d" xsi:nil="true"/>
    <RDClass xmlns="cb59e981-3bc6-4f52-8729-00103bb11721">TESTCLASS</RDCla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Document" ma:contentTypeID="0x0101001E94C3B72383DE4DAA17349E0BBF252600CF303D3B26ED3B43AB85D38A55146184" ma:contentTypeVersion="84" ma:contentTypeDescription="Create a new document." ma:contentTypeScope="" ma:versionID="b8ac6e20393ff5557a83d51fd7c8ffb2">
  <xsd:schema xmlns:xsd="http://www.w3.org/2001/XMLSchema" xmlns:xs="http://www.w3.org/2001/XMLSchema" xmlns:p="http://schemas.microsoft.com/office/2006/metadata/properties" xmlns:ns2="cb59e981-3bc6-4f52-8729-00103bb11721" xmlns:ns3="542624b3-cffc-481c-adb1-2d25bc83b1e4" xmlns:ns4="4f9c820c-e7e2-444d-97ee-45f2b3485c1d" xmlns:ns5="acb26242-dc21-4420-965a-f5c1d8109808" xmlns:ns6="c91a514c-9034-4fa3-897a-8352025b26ed" xmlns:ns7="15ffb055-6eb4-45a1-bc20-bf2ac0d420da" xmlns:ns8="725c79e5-42ce-4aa0-ac78-b6418001f0d2" targetNamespace="http://schemas.microsoft.com/office/2006/metadata/properties" ma:root="true" ma:fieldsID="c4b4126e4f5030633f4f3de040c0a551" ns2:_="" ns3:_="" ns4:_="" ns5:_="" ns6:_="" ns7:_="" ns8:_="">
    <xsd:import namespace="cb59e981-3bc6-4f52-8729-00103bb11721"/>
    <xsd:import namespace="542624b3-cffc-481c-adb1-2d25bc83b1e4"/>
    <xsd:import namespace="4f9c820c-e7e2-444d-97ee-45f2b3485c1d"/>
    <xsd:import namespace="acb26242-dc21-4420-965a-f5c1d8109808"/>
    <xsd:import namespace="c91a514c-9034-4fa3-897a-8352025b26ed"/>
    <xsd:import namespace="15ffb055-6eb4-45a1-bc20-bf2ac0d420da"/>
    <xsd:import namespace="725c79e5-42ce-4aa0-ac78-b6418001f0d2"/>
    <xsd:element name="properties">
      <xsd:complexType>
        <xsd:sequence>
          <xsd:element name="documentManagement">
            <xsd:complexType>
              <xsd:all>
                <xsd:element ref="ns2:g8fd85cd35464210baa823c6298a2c0b" minOccurs="0"/>
                <xsd:element ref="ns3:TaxCatchAll" minOccurs="0"/>
                <xsd:element ref="ns2:e3343728b5c74b3d8fb6c70eb949629a" minOccurs="0"/>
                <xsd:element ref="ns2:fbbc46e6080f4043b8eb3439e6385fb0" minOccurs="0"/>
                <xsd:element ref="ns4:DocumentType" minOccurs="0"/>
                <xsd:element ref="ns5:FinancialYear" minOccurs="0"/>
                <xsd:element ref="ns6:Year" minOccurs="0"/>
                <xsd:element ref="ns7:KeyWords" minOccurs="0"/>
                <xsd:element ref="ns4:Narrative" minOccurs="0"/>
                <xsd:element ref="ns4:Subactivity" minOccurs="0"/>
                <xsd:element ref="ns4:Case" minOccurs="0"/>
                <xsd:element ref="ns4:CategoryName" minOccurs="0"/>
                <xsd:element ref="ns4:CategoryValue" minOccurs="0"/>
                <xsd:element ref="ns4:FunctionGroup" minOccurs="0"/>
                <xsd:element ref="ns4:Function" minOccurs="0"/>
                <xsd:element ref="ns4:Activity" minOccurs="0"/>
                <xsd:element ref="ns6:Channel" minOccurs="0"/>
                <xsd:element ref="ns6:Team" minOccurs="0"/>
                <xsd:element ref="ns4:PRAType" minOccurs="0"/>
                <xsd:element ref="ns4:PRADate1" minOccurs="0"/>
                <xsd:element ref="ns4:PRADate2" minOccurs="0"/>
                <xsd:element ref="ns4:PRADate3" minOccurs="0"/>
                <xsd:element ref="ns4:PRADateDisposal" minOccurs="0"/>
                <xsd:element ref="ns4:PRADateTrigger" minOccurs="0"/>
                <xsd:element ref="ns4:PRAText1" minOccurs="0"/>
                <xsd:element ref="ns4:PRAText2" minOccurs="0"/>
                <xsd:element ref="ns4:PRAText3" minOccurs="0"/>
                <xsd:element ref="ns4:PRAText4" minOccurs="0"/>
                <xsd:element ref="ns4:PRAText5" minOccurs="0"/>
                <xsd:element ref="ns4:AggregationStatus" minOccurs="0"/>
                <xsd:element ref="ns4:Project" minOccurs="0"/>
                <xsd:element ref="ns4:RelatedPeople" minOccurs="0"/>
                <xsd:element ref="ns8:AggregationNarrative" minOccurs="0"/>
                <xsd:element ref="ns7:SecurityClassification" minOccurs="0"/>
                <xsd:element ref="ns6:Level2" minOccurs="0"/>
                <xsd:element ref="ns6:Level3" minOccurs="0"/>
                <xsd:element ref="ns5:RecordID" minOccurs="0"/>
                <xsd:element ref="ns5:PartnerType" minOccurs="0"/>
                <xsd:element ref="ns4:BusinessValue" minOccurs="0"/>
                <xsd:element ref="ns5:zMigrationID" minOccurs="0"/>
                <xsd:element ref="ns5:zLegacy" minOccurs="0"/>
                <xsd:element ref="ns5:zLegacyJSON" minOccurs="0"/>
                <xsd:element ref="ns2:Administrative" minOccurs="0"/>
                <xsd:element ref="ns2:ILDate" minOccurs="0"/>
                <xsd:element ref="ns2:RDClass" minOccurs="0"/>
                <xsd:element ref="ns2:ReadOnlyStatus" minOccurs="0"/>
                <xsd:element ref="ns2:TargetAudienc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59e981-3bc6-4f52-8729-00103bb11721" elementFormDefault="qualified">
    <xsd:import namespace="http://schemas.microsoft.com/office/2006/documentManagement/types"/>
    <xsd:import namespace="http://schemas.microsoft.com/office/infopath/2007/PartnerControls"/>
    <xsd:element name="g8fd85cd35464210baa823c6298a2c0b" ma:index="8" nillable="true" ma:taxonomy="true" ma:internalName="g8fd85cd35464210baa823c6298a2c0b" ma:taxonomyFieldName="Region" ma:displayName="Region" ma:readOnly="false" ma:default="" ma:fieldId="{08fd85cd-3546-4210-baa8-23c6298a2c0b}" ma:taxonomyMulti="true" ma:sspId="d68587a7-d467-4081-ac26-85ae31d62058" ma:termSetId="3c7aa39d-bcb1-4395-95e9-bdfc8bdf89a6" ma:anchorId="00000000-0000-0000-0000-000000000000" ma:open="false" ma:isKeyword="false">
      <xsd:complexType>
        <xsd:sequence>
          <xsd:element ref="pc:Terms" minOccurs="0" maxOccurs="1"/>
        </xsd:sequence>
      </xsd:complexType>
    </xsd:element>
    <xsd:element name="e3343728b5c74b3d8fb6c70eb949629a" ma:index="10" nillable="true" ma:taxonomy="true" ma:internalName="e3343728b5c74b3d8fb6c70eb949629a" ma:taxonomyFieldName="Sport" ma:displayName="Sporting Organisation" ma:indexed="true" ma:readOnly="false" ma:default="" ma:fieldId="{e3343728-b5c7-4b3d-8fb6-c70eb949629a}" ma:sspId="d68587a7-d467-4081-ac26-85ae31d62058" ma:termSetId="a96e8213-cbf3-4924-bad7-8386f835b475" ma:anchorId="00000000-0000-0000-0000-000000000000" ma:open="false" ma:isKeyword="false">
      <xsd:complexType>
        <xsd:sequence>
          <xsd:element ref="pc:Terms" minOccurs="0" maxOccurs="1"/>
        </xsd:sequence>
      </xsd:complexType>
    </xsd:element>
    <xsd:element name="fbbc46e6080f4043b8eb3439e6385fb0" ma:index="11" nillable="true" ma:taxonomy="true" ma:internalName="fbbc46e6080f4043b8eb3439e6385fb0" ma:taxonomyFieldName="Entity" ma:displayName="Related Entity" ma:readOnly="false" ma:default="" ma:fieldId="{fbbc46e6-080f-4043-b8eb-3439e6385fb0}" ma:sspId="d68587a7-d467-4081-ac26-85ae31d62058" ma:termSetId="9b085499-f376-44aa-942c-39fff5b57f3a" ma:anchorId="00000000-0000-0000-0000-000000000000" ma:open="false" ma:isKeyword="false">
      <xsd:complexType>
        <xsd:sequence>
          <xsd:element ref="pc:Terms" minOccurs="0" maxOccurs="1"/>
        </xsd:sequence>
      </xsd:complexType>
    </xsd:element>
    <xsd:element name="Administrative" ma:index="53" nillable="true" ma:displayName="Administrative" ma:hidden="true" ma:internalName="Administrative" ma:readOnly="false">
      <xsd:simpleType>
        <xsd:restriction base="dms:Text">
          <xsd:maxLength value="255"/>
        </xsd:restriction>
      </xsd:simpleType>
    </xsd:element>
    <xsd:element name="ILDate" ma:index="54" nillable="true" ma:displayName="Date" ma:format="DateTime" ma:hidden="true" ma:internalName="ILDate" ma:readOnly="false">
      <xsd:simpleType>
        <xsd:restriction base="dms:DateTime"/>
      </xsd:simpleType>
    </xsd:element>
    <xsd:element name="RDClass" ma:index="55" nillable="true" ma:displayName="Class" ma:default="TESTCLASS" ma:format="Dropdown" ma:hidden="true" ma:internalName="RDClass" ma:readOnly="false">
      <xsd:simpleType>
        <xsd:restriction base="dms:Choice">
          <xsd:enumeration value="DEFAULT"/>
          <xsd:enumeration value="TESTCLASS"/>
          <xsd:enumeration value="Changing from People Mangement to Policies and Procedures"/>
          <xsd:enumeration value="Events Management"/>
          <xsd:enumeration value="Activity Management"/>
          <xsd:enumeration value="Strategic Support"/>
          <xsd:enumeration value="World Cups Office Administration activity"/>
          <xsd:enumeration value="SportNZ - Business Improvement"/>
          <xsd:enumeration value="Active Events"/>
        </xsd:restriction>
      </xsd:simpleType>
    </xsd:element>
    <xsd:element name="ReadOnlyStatus" ma:index="56"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TargetAudience" ma:index="57"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MediaServiceMetadata" ma:index="58" nillable="true" ma:displayName="MediaServiceMetadata" ma:hidden="true" ma:internalName="MediaServiceMetadata" ma:readOnly="true">
      <xsd:simpleType>
        <xsd:restriction base="dms:Note"/>
      </xsd:simpleType>
    </xsd:element>
    <xsd:element name="MediaServiceFastMetadata" ma:index="59" nillable="true" ma:displayName="MediaServiceFastMetadata" ma:hidden="true" ma:internalName="MediaServiceFastMetadata" ma:readOnly="true">
      <xsd:simpleType>
        <xsd:restriction base="dms:Note"/>
      </xsd:simpleType>
    </xsd:element>
    <xsd:element name="MediaServiceAutoKeyPoints" ma:index="60" nillable="true" ma:displayName="MediaServiceAutoKeyPoints" ma:hidden="true" ma:internalName="MediaServiceAutoKeyPoints" ma:readOnly="true">
      <xsd:simpleType>
        <xsd:restriction base="dms:Note"/>
      </xsd:simpleType>
    </xsd:element>
    <xsd:element name="MediaServiceKeyPoints" ma:index="61" nillable="true" ma:displayName="KeyPoints" ma:internalName="MediaServiceKeyPoints" ma:readOnly="true">
      <xsd:simpleType>
        <xsd:restriction base="dms:Note">
          <xsd:maxLength value="255"/>
        </xsd:restriction>
      </xsd:simpleType>
    </xsd:element>
    <xsd:element name="MediaServiceAutoTags" ma:index="62" nillable="true" ma:displayName="Tags" ma:internalName="MediaServiceAutoTags" ma:readOnly="true">
      <xsd:simpleType>
        <xsd:restriction base="dms:Text"/>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624b3-cffc-481c-adb1-2d25bc83b1e4"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9c1fd97-ccf6-4a7b-921e-b4d02c325a92}" ma:internalName="TaxCatchAll" ma:showField="CatchAllData" ma:web="542624b3-cffc-481c-adb1-2d25bc83b1e4">
      <xsd:complexType>
        <xsd:complexContent>
          <xsd:extension base="dms:MultiChoiceLookup">
            <xsd:sequence>
              <xsd:element name="Value" type="dms:Lookup" maxOccurs="unbounded" minOccurs="0" nillable="true"/>
            </xsd:sequence>
          </xsd:extension>
        </xsd:complexContent>
      </xsd:complexType>
    </xsd:element>
    <xsd:element name="SharedWithUsers" ma:index="6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12" nillable="true" ma:displayName="Document Type" ma:format="Dropdown" ma:internalName="DocumentType">
      <xsd:simpleType>
        <xsd:restriction base="dms:Choice">
          <xsd:enumeration value="Application, certificate, consent related"/>
          <xsd:enumeration value="Briefing Paper"/>
          <xsd:enumeration value="Contract, Variation, Agreement"/>
          <xsd:enumeration value="Correspondence"/>
          <xsd:enumeration value="Data"/>
          <xsd:enumeration value="Email"/>
          <xsd:enumeration value="Employment related"/>
          <xsd:enumeration value="Filenote"/>
          <xsd:enumeration value="Financial related"/>
          <xsd:enumeration value="Image or Multi-media"/>
          <xsd:enumeration value="Knowledge, reference"/>
          <xsd:enumeration value="Meeting related"/>
          <xsd:enumeration value="Plan, programme, monitoring"/>
          <xsd:enumeration value="Policy, guideline, procedure"/>
          <xsd:enumeration value="Presentation"/>
          <xsd:enumeration value="Publication"/>
          <xsd:enumeration value="Report, or planning related"/>
          <xsd:enumeration value="Template, Checklist or Form"/>
        </xsd:restriction>
      </xsd:simpleType>
    </xsd:element>
    <xsd:element name="Narrative" ma:index="16" nillable="true" ma:displayName="Narrative" ma:description="Enter a description of what this document is about." ma:internalName="Narrative" ma:readOnly="false">
      <xsd:simpleType>
        <xsd:restriction base="dms:Note">
          <xsd:maxLength value="255"/>
        </xsd:restriction>
      </xsd:simpleType>
    </xsd:element>
    <xsd:element name="Subactivity" ma:index="19" nillable="true" ma:displayName="Subactivity" ma:default="" ma:hidden="true" ma:indexed="true" ma:internalName="Subactivity" ma:readOnly="false">
      <xsd:simpleType>
        <xsd:restriction base="dms:Text">
          <xsd:maxLength value="255"/>
        </xsd:restriction>
      </xsd:simpleType>
    </xsd:element>
    <xsd:element name="Case" ma:index="20" nillable="true" ma:displayName="Case" ma:default="NA" ma:hidden="true" ma:indexed="true" ma:internalName="Case" ma:readOnly="false">
      <xsd:simpleType>
        <xsd:restriction base="dms:Text">
          <xsd:maxLength value="255"/>
        </xsd:restriction>
      </xsd:simpleType>
    </xsd:element>
    <xsd:element name="CategoryName" ma:index="21" nillable="true" ma:displayName="Category" ma:format="Dropdown" ma:indexed="true" ma:internalName="CategoryName">
      <xsd:simpleType>
        <xsd:union memberTypes="dms:Text">
          <xsd:simpleType>
            <xsd:restriction base="dms:Choice">
              <xsd:enumeration value="Annual Report"/>
              <xsd:enumeration value="Annual Review Questions"/>
              <xsd:enumeration value="Estimates Questions"/>
              <xsd:enumeration value="Quarterly Performance Report"/>
              <xsd:enumeration value="Statement of Intent"/>
              <xsd:enumeration value="Statement of Performance Expectations"/>
            </xsd:restriction>
          </xsd:simpleType>
        </xsd:union>
      </xsd:simpleType>
    </xsd:element>
    <xsd:element name="CategoryValue" ma:index="22" nillable="true" ma:displayName="Category 2" ma:default="NA" ma:hidden="true" ma:indexed="true" ma:internalName="CategoryValue" ma:readOnly="false">
      <xsd:simpleType>
        <xsd:restriction base="dms:Text">
          <xsd:maxLength value="255"/>
        </xsd:restriction>
      </xsd:simpleType>
    </xsd:element>
    <xsd:element name="FunctionGroup" ma:index="23" nillable="true" ma:displayName="Function Group" ma:default="Sport New Zealand" ma:hidden="true" ma:indexed="true" ma:internalName="FunctionGroup" ma:readOnly="false">
      <xsd:simpleType>
        <xsd:restriction base="dms:Text">
          <xsd:maxLength value="255"/>
        </xsd:restriction>
      </xsd:simpleType>
    </xsd:element>
    <xsd:element name="Function" ma:index="24" nillable="true" ma:displayName="Function" ma:default="Governance" ma:hidden="true" ma:indexed="true" ma:internalName="Function" ma:readOnly="false">
      <xsd:simpleType>
        <xsd:restriction base="dms:Text">
          <xsd:maxLength value="255"/>
        </xsd:restriction>
      </xsd:simpleType>
    </xsd:element>
    <xsd:element name="Activity" ma:index="25" nillable="true" ma:displayName="Activity" ma:default="Management and Governance" ma:hidden="true" ma:indexed="true" ma:internalName="Activity" ma:readOnly="false">
      <xsd:simpleType>
        <xsd:restriction base="dms:Text">
          <xsd:maxLength value="255"/>
        </xsd:restriction>
      </xsd:simpleType>
    </xsd:element>
    <xsd:element name="PRAType" ma:index="28" nillable="true" ma:displayName="PRA Type" ma:default="Doc" ma:hidden="true" ma:internalName="PRAType" ma:readOnly="false">
      <xsd:simpleType>
        <xsd:restriction base="dms:Text">
          <xsd:maxLength value="255"/>
        </xsd:restriction>
      </xsd:simpleType>
    </xsd:element>
    <xsd:element name="PRADate1" ma:index="29" nillable="true" ma:displayName="PRA Date 1" ma:format="DateOnly" ma:hidden="true" ma:internalName="PRADate1" ma:readOnly="false">
      <xsd:simpleType>
        <xsd:restriction base="dms:DateTime"/>
      </xsd:simpleType>
    </xsd:element>
    <xsd:element name="PRADate2" ma:index="30" nillable="true" ma:displayName="PRA Date 2" ma:format="DateOnly" ma:hidden="true" ma:internalName="PRADate2" ma:readOnly="false">
      <xsd:simpleType>
        <xsd:restriction base="dms:DateTime"/>
      </xsd:simpleType>
    </xsd:element>
    <xsd:element name="PRADate3" ma:index="31" nillable="true" ma:displayName="PRA Date 3" ma:format="DateOnly" ma:hidden="true" ma:internalName="PRADate3" ma:readOnly="false">
      <xsd:simpleType>
        <xsd:restriction base="dms:DateTime"/>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3" ma:index="36" nillable="true" ma:displayName="PRA Text 3" ma:hidden="true" ma:internalName="PRAText3" ma:readOnly="false">
      <xsd:simpleType>
        <xsd:restriction base="dms:Text">
          <xsd:maxLength value="255"/>
        </xsd:restriction>
      </xsd:simpleType>
    </xsd:element>
    <xsd:element name="PRAText4" ma:index="37" nillable="true" ma:displayName="PRA Text 4" ma:hidden="true" ma:internalName="PRAText4" ma:readOnly="false">
      <xsd:simpleType>
        <xsd:restriction base="dms:Text">
          <xsd:maxLength value="255"/>
        </xsd:restriction>
      </xsd:simpleType>
    </xsd:element>
    <xsd:element name="PRAText5" ma:index="38" nillable="true" ma:displayName="PRA Text 5" ma:hidden="true" ma:internalName="PRAText5" ma:readOnly="false">
      <xsd:simpleType>
        <xsd:restriction base="dms:Text">
          <xsd:maxLength value="255"/>
        </xsd:restriction>
      </xsd:simpleType>
    </xsd:element>
    <xsd:element name="AggregationStatus" ma:index="39"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Project" ma:index="40" nillable="true" ma:displayName="Project" ma:default="NA" ma:hidden="true" ma:internalName="Project" ma:readOnly="false">
      <xsd:simpleType>
        <xsd:restriction base="dms:Text">
          <xsd:maxLength value="255"/>
        </xsd:restriction>
      </xsd:simpleType>
    </xsd:element>
    <xsd:element name="RelatedPeople" ma:index="41"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Value" ma:index="48" nillable="true" ma:displayName="Business Value" ma:hidden="true" ma:internalName="BusinessValu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b26242-dc21-4420-965a-f5c1d8109808" elementFormDefault="qualified">
    <xsd:import namespace="http://schemas.microsoft.com/office/2006/documentManagement/types"/>
    <xsd:import namespace="http://schemas.microsoft.com/office/infopath/2007/PartnerControls"/>
    <xsd:element name="FinancialYear" ma:index="13" nillable="true" ma:displayName="Financial Year" ma:default="2021-2022" ma:format="Dropdown" ma:internalName="FinancialYear">
      <xsd:simpleType>
        <xsd:union memberTypes="dms:Text">
          <xsd:simpleType>
            <xsd:restriction base="dms:Choice">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union>
      </xsd:simpleType>
    </xsd:element>
    <xsd:element name="RecordID" ma:index="46" nillable="true" ma:displayName="RecordID" ma:hidden="true" ma:internalName="RecordID" ma:readOnly="false">
      <xsd:simpleType>
        <xsd:restriction base="dms:Text">
          <xsd:maxLength value="255"/>
        </xsd:restriction>
      </xsd:simpleType>
    </xsd:element>
    <xsd:element name="PartnerType" ma:index="47" nillable="true" ma:displayName="Partner Type" ma:hidden="true" ma:internalName="PartnerType" ma:readOnly="false">
      <xsd:simpleType>
        <xsd:restriction base="dms:Text">
          <xsd:maxLength value="255"/>
        </xsd:restriction>
      </xsd:simpleType>
    </xsd:element>
    <xsd:element name="zMigrationID" ma:index="50" nillable="true" ma:displayName="zMigrationID" ma:indexed="true" ma:internalName="zMigrationID">
      <xsd:simpleType>
        <xsd:restriction base="dms:Text">
          <xsd:maxLength value="255"/>
        </xsd:restriction>
      </xsd:simpleType>
    </xsd:element>
    <xsd:element name="zLegacy" ma:index="51" nillable="true" ma:displayName="zLegacy" ma:hidden="true" ma:internalName="zLegacy" ma:readOnly="false">
      <xsd:simpleType>
        <xsd:restriction base="dms:Note"/>
      </xsd:simpleType>
    </xsd:element>
    <xsd:element name="zLegacyJSON" ma:index="52" nillable="true" ma:displayName="zLegacyJSON" ma:hidden="true" ma:internalName="zLegacyJS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Year" ma:index="14" nillable="true" ma:displayName="Year" ma:default="2021" ma:format="Dropdown" ma:indexed="true"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hannel" ma:index="26" nillable="true" ma:displayName="Channel" ma:default="NA" ma:hidden="true" ma:indexed="true" ma:internalName="Channel" ma:readOnly="false">
      <xsd:simpleType>
        <xsd:restriction base="dms:Text">
          <xsd:maxLength value="255"/>
        </xsd:restriction>
      </xsd:simpleType>
    </xsd:element>
    <xsd:element name="Team" ma:index="27" nillable="true" ma:displayName="Team" ma:default="NA" ma:hidden="true" ma:indexed="true" ma:internalName="Team" ma:readOnly="false">
      <xsd:simpleType>
        <xsd:restriction base="dms:Text">
          <xsd:maxLength value="255"/>
        </xsd:restriction>
      </xsd:simpleType>
    </xsd:element>
    <xsd:element name="Level2" ma:index="44" nillable="true" ma:displayName="Level2" ma:default="NA" ma:hidden="true" ma:internalName="Level2" ma:readOnly="false">
      <xsd:simpleType>
        <xsd:restriction base="dms:Text">
          <xsd:maxLength value="255"/>
        </xsd:restriction>
      </xsd:simpleType>
    </xsd:element>
    <xsd:element name="Level3" ma:index="45" nillable="true" ma:displayName="Level3" ma:hidden="true" ma:internalName="Level3"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15" nillable="true" ma:displayName="Key Words" ma:internalName="KeyWords">
      <xsd:simpleType>
        <xsd:restriction base="dms:Text"/>
      </xsd:simpleType>
    </xsd:element>
    <xsd:element name="SecurityClassification" ma:index="43"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42" nillable="true" ma:displayName="Aggregation Narrative" ma:hidden="true" ma:internalName="AggregationNarrativ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c91a514c-9034-4fa3-897a-8352025b26ed"/>
    <ds:schemaRef ds:uri="http://schemas.microsoft.com/office/infopath/2007/PartnerControls"/>
    <ds:schemaRef ds:uri="725c79e5-42ce-4aa0-ac78-b6418001f0d2"/>
    <ds:schemaRef ds:uri="15ffb055-6eb4-45a1-bc20-bf2ac0d420da"/>
    <ds:schemaRef ds:uri="http://purl.org/dc/terms/"/>
    <ds:schemaRef ds:uri="acb26242-dc21-4420-965a-f5c1d8109808"/>
    <ds:schemaRef ds:uri="http://schemas.openxmlformats.org/package/2006/metadata/core-properties"/>
    <ds:schemaRef ds:uri="4f9c820c-e7e2-444d-97ee-45f2b3485c1d"/>
    <ds:schemaRef ds:uri="cb59e981-3bc6-4f52-8729-00103bb11721"/>
    <ds:schemaRef ds:uri="http://purl.org/dc/dcmitype/"/>
    <ds:schemaRef ds:uri="http://schemas.microsoft.com/office/2006/documentManagement/types"/>
    <ds:schemaRef ds:uri="542624b3-cffc-481c-adb1-2d25bc83b1e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B4DCB212-C35E-4C87-AB08-4284939D0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59e981-3bc6-4f52-8729-00103bb11721"/>
    <ds:schemaRef ds:uri="542624b3-cffc-481c-adb1-2d25bc83b1e4"/>
    <ds:schemaRef ds:uri="4f9c820c-e7e2-444d-97ee-45f2b3485c1d"/>
    <ds:schemaRef ds:uri="acb26242-dc21-4420-965a-f5c1d8109808"/>
    <ds:schemaRef ds:uri="c91a514c-9034-4fa3-897a-8352025b26ed"/>
    <ds:schemaRef ds:uri="15ffb055-6eb4-45a1-bc20-bf2ac0d420da"/>
    <ds:schemaRef ds:uri="725c79e5-42ce-4aa0-ac78-b6418001f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Updated CE Expense Disclosure Workbook and Guide</dc:title>
  <dc:subject/>
  <dc:creator>mortensenm</dc:creator>
  <cp:keywords/>
  <dc:description>Version 7 - for review by SIT - ready 2/10/18</dc:description>
  <cp:lastModifiedBy>Paula Ryan</cp:lastModifiedBy>
  <cp:lastPrinted>2020-01-08T19:57:24Z</cp:lastPrinted>
  <dcterms:created xsi:type="dcterms:W3CDTF">2010-10-17T20:59:02Z</dcterms:created>
  <dcterms:modified xsi:type="dcterms:W3CDTF">2021-07-29T21:57:27Z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0x0101001E94C3B72383DE4DAA17349E0BBF252600CF303D3B26ED3B43AB85D38A55146184</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Entity">
    <vt:lpwstr/>
  </property>
  <property fmtid="{D5CDD505-2E9C-101B-9397-08002B2CF9AE}" pid="8" name="Region">
    <vt:lpwstr/>
  </property>
  <property fmtid="{D5CDD505-2E9C-101B-9397-08002B2CF9AE}" pid="9" name="Sport">
    <vt:lpwstr/>
  </property>
</Properties>
</file>